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0903\620_保険年金\国保\10 共通一般\30 広報・HP\国民健康保険ＨＰ\110 国民健康保険税について\"/>
    </mc:Choice>
  </mc:AlternateContent>
  <xr:revisionPtr revIDLastSave="0" documentId="13_ncr:1_{ABC71B1A-0833-4B0F-B84B-686403CC7BFA}" xr6:coauthVersionLast="47" xr6:coauthVersionMax="47" xr10:uidLastSave="{00000000-0000-0000-0000-000000000000}"/>
  <workbookProtection workbookAlgorithmName="SHA-512" workbookHashValue="ZYXPF8SK/q2jZ72HEyEJF5PT4cvG8vZrs8An0lpQD40ZknMRP3OkmxhIa4JtARORTJSeOk/09ZZ9jMIra2VTiQ==" workbookSaltValue="2+en9IaBTiDLKvD1LHCJYA==" workbookSpinCount="100000" lockStructure="1"/>
  <bookViews>
    <workbookView xWindow="-108" yWindow="-108" windowWidth="23256" windowHeight="12456" xr2:uid="{00000000-000D-0000-FFFF-FFFF00000000}"/>
  </bookViews>
  <sheets>
    <sheet name="試算シート" sheetId="22" r:id="rId1"/>
    <sheet name="試算表R6" sheetId="1" state="hidden" r:id="rId2"/>
  </sheets>
  <definedNames>
    <definedName name="AGE_0">試算表R6!$BZ$1</definedName>
    <definedName name="AGE_1">試算表R6!$BZ$2</definedName>
    <definedName name="AGE_2">試算表R6!$BZ$3</definedName>
    <definedName name="AGE_3">試算表R6!$BZ$4</definedName>
    <definedName name="GND">試算表R6!$BZ$43</definedName>
    <definedName name="IR_BYO">試算表R6!$BZ$36</definedName>
    <definedName name="IR_GND">試算表R6!$BZ$40</definedName>
    <definedName name="IR_KIN">試算表R6!$BZ$30</definedName>
    <definedName name="IR_SAN">試算表R6!$BZ$33</definedName>
    <definedName name="IR_SYT">試算表R6!$BZ$26</definedName>
    <definedName name="KANYU">試算表R6!$B$4</definedName>
    <definedName name="KG_BYO">試算表R6!$BZ$39</definedName>
    <definedName name="KG_GND">試算表R6!$BZ$42</definedName>
    <definedName name="KG_KIN">試算表R6!$BZ$32</definedName>
    <definedName name="KG_SAN">試算表R6!$BZ$35</definedName>
    <definedName name="KG_SYT">試算表R6!$BZ$29</definedName>
    <definedName name="KGN">試算表R6!$BN$26</definedName>
    <definedName name="KISO_0">試算表R6!$CC$39</definedName>
    <definedName name="KISO_1">試算表R6!$CC$40</definedName>
    <definedName name="KISO_2">試算表R6!$CC$41</definedName>
    <definedName name="KISO_3">試算表R6!$CC$42</definedName>
    <definedName name="KJ_0">試算表R6!$CE$8</definedName>
    <definedName name="KJ_1">試算表R6!$CE$9</definedName>
    <definedName name="KJ_10">試算表R6!$CE$21</definedName>
    <definedName name="KJ_2">試算表R6!$CE$10</definedName>
    <definedName name="KJ_3">試算表R6!$CE$11</definedName>
    <definedName name="KJ_4">試算表R6!$CE$12</definedName>
    <definedName name="KJ_5">試算表R6!$CE$13</definedName>
    <definedName name="KJ_6">試算表R6!$CE$14</definedName>
    <definedName name="KJ_7">試算表R6!$CE$15</definedName>
    <definedName name="KJ_8">試算表R6!$CE$16</definedName>
    <definedName name="KJ_9">試算表R6!$CE$17</definedName>
    <definedName name="KR_6">試算表R6!$CD$14</definedName>
    <definedName name="KR_7">試算表R6!$CD$15</definedName>
    <definedName name="KR_8">試算表R6!$CD$16</definedName>
    <definedName name="KR_9">試算表R6!$CD$17</definedName>
    <definedName name="KS_0">試算表R6!$CC$8</definedName>
    <definedName name="KS_1">試算表R6!$CC$9</definedName>
    <definedName name="KS_10">試算表R6!$CC$21</definedName>
    <definedName name="KS_2">試算表R6!$CC$10</definedName>
    <definedName name="KS_3">試算表R6!$CC$11</definedName>
    <definedName name="KS_4">試算表R6!$CC$12</definedName>
    <definedName name="KS_5">試算表R6!$CC$13</definedName>
    <definedName name="KS_6">試算表R6!$CC$14</definedName>
    <definedName name="KS_7">試算表R6!$CC$15</definedName>
    <definedName name="KS_8">試算表R6!$CC$16</definedName>
    <definedName name="KS_9">試算表R6!$CC$17</definedName>
    <definedName name="KS_KJ_0">試算表R6!$CE$39</definedName>
    <definedName name="KS_KJ_1">試算表R6!$CE$40</definedName>
    <definedName name="KS_KJ_2">試算表R6!$CE$41</definedName>
    <definedName name="KS_KJ_3">試算表R6!$CE$42</definedName>
    <definedName name="NK_64_0">試算表R6!$CE$25</definedName>
    <definedName name="NK_64_1">試算表R6!$CE$26</definedName>
    <definedName name="NK_64_2">試算表R6!$CE$27</definedName>
    <definedName name="NK_64_3">試算表R6!$CE$29</definedName>
    <definedName name="NK_64_4">試算表R6!$CE$30</definedName>
    <definedName name="NK_65_0">試算表R6!$CE$31</definedName>
    <definedName name="NK_65_1">試算表R6!$CE$32</definedName>
    <definedName name="NK_65_2">試算表R6!$CE$33</definedName>
    <definedName name="NK_65_3">試算表R6!$CE$34</definedName>
    <definedName name="NK_65_4">試算表R6!$CE$35</definedName>
    <definedName name="NR_64_1">試算表R6!$CD$26</definedName>
    <definedName name="NR_64_2">試算表R6!$CD$27</definedName>
    <definedName name="NR_64_3">試算表R6!$CD$29</definedName>
    <definedName name="NR_65_1">試算表R6!$CD$32</definedName>
    <definedName name="NR_65_2">試算表R6!$CD$33</definedName>
    <definedName name="NR_65_3">試算表R6!$CD$34</definedName>
    <definedName name="NS_64_0">試算表R6!$CC$25</definedName>
    <definedName name="NS_64_1">試算表R6!$CC$26</definedName>
    <definedName name="NS_64_2">試算表R6!$CC$27</definedName>
    <definedName name="NS_64_3">試算表R6!$CC$29</definedName>
    <definedName name="NS_64_4">試算表R6!$CC$30</definedName>
    <definedName name="NS_65_0">試算表R6!$CC$31</definedName>
    <definedName name="NS_65_1">試算表R6!$CC$32</definedName>
    <definedName name="NS_65_2">試算表R6!$CC$33</definedName>
    <definedName name="NS_65_3">試算表R6!$CC$34</definedName>
    <definedName name="NS_65_4">試算表R6!$CC$35</definedName>
    <definedName name="_xlnm.Print_Area" localSheetId="0">試算シート!$A$1:$H$36</definedName>
    <definedName name="_xlnm.Print_Area" localSheetId="1">試算表R6!$A$1:$BD$41</definedName>
    <definedName name="SI_BYO">試算表R6!$BZ$38</definedName>
    <definedName name="SI_GND">試算表R6!$BZ$41</definedName>
    <definedName name="SI_KIN">試算表R6!$BZ$31</definedName>
    <definedName name="SI_SAN">試算表R6!$BZ$34</definedName>
    <definedName name="SI_SYT">試算表R6!$BZ$27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25" i="1" l="1"/>
  <c r="BO25" i="1"/>
  <c r="I14" i="22" l="1"/>
  <c r="I15" i="22"/>
  <c r="I16" i="22"/>
  <c r="I17" i="22"/>
  <c r="I18" i="22"/>
  <c r="I19" i="22"/>
  <c r="I20" i="22"/>
  <c r="I13" i="22"/>
  <c r="O9" i="1" l="1"/>
  <c r="H9" i="1"/>
  <c r="X36" i="1" l="1"/>
  <c r="H10" i="1" l="1"/>
  <c r="H11" i="1"/>
  <c r="B33" i="22"/>
  <c r="H12" i="1" l="1"/>
  <c r="AA16" i="1" l="1"/>
  <c r="U16" i="1"/>
  <c r="AA15" i="1"/>
  <c r="U15" i="1"/>
  <c r="AA14" i="1"/>
  <c r="U14" i="1"/>
  <c r="AA13" i="1"/>
  <c r="U13" i="1"/>
  <c r="AA12" i="1"/>
  <c r="U12" i="1"/>
  <c r="AA11" i="1"/>
  <c r="U11" i="1"/>
  <c r="AA10" i="1"/>
  <c r="U10" i="1"/>
  <c r="AA9" i="1"/>
  <c r="U9" i="1"/>
  <c r="O16" i="1"/>
  <c r="O15" i="1"/>
  <c r="O14" i="1"/>
  <c r="O12" i="1"/>
  <c r="O11" i="1"/>
  <c r="O10" i="1"/>
  <c r="O13" i="1"/>
  <c r="H16" i="1"/>
  <c r="H15" i="1"/>
  <c r="H14" i="1"/>
  <c r="H13" i="1"/>
  <c r="F16" i="1"/>
  <c r="F15" i="1"/>
  <c r="F14" i="1"/>
  <c r="F13" i="1"/>
  <c r="F12" i="1"/>
  <c r="F11" i="1"/>
  <c r="F10" i="1"/>
  <c r="F9" i="1"/>
  <c r="D9" i="1"/>
  <c r="B16" i="1"/>
  <c r="B15" i="1"/>
  <c r="B14" i="1"/>
  <c r="B13" i="1"/>
  <c r="B12" i="1"/>
  <c r="B11" i="1"/>
  <c r="B10" i="1"/>
  <c r="B9" i="1"/>
  <c r="AH36" i="1"/>
  <c r="N36" i="1"/>
  <c r="AH33" i="1"/>
  <c r="X33" i="1"/>
  <c r="N33" i="1"/>
  <c r="AH32" i="1"/>
  <c r="X32" i="1"/>
  <c r="N32" i="1"/>
  <c r="BY13" i="1" l="1"/>
  <c r="BY14" i="1"/>
  <c r="BY15" i="1"/>
  <c r="BY16" i="1"/>
  <c r="BY9" i="1"/>
  <c r="AH4" i="1" s="1"/>
  <c r="BY10" i="1"/>
  <c r="BY11" i="1"/>
  <c r="BY12" i="1"/>
  <c r="G12" i="1" s="1"/>
  <c r="BX10" i="1" l="1"/>
  <c r="BX11" i="1"/>
  <c r="BX12" i="1"/>
  <c r="BX13" i="1"/>
  <c r="BX14" i="1"/>
  <c r="BX15" i="1"/>
  <c r="BX16" i="1"/>
  <c r="BX9" i="1"/>
  <c r="BV10" i="1"/>
  <c r="BV11" i="1"/>
  <c r="BV12" i="1"/>
  <c r="BV13" i="1"/>
  <c r="BV14" i="1"/>
  <c r="BV15" i="1"/>
  <c r="BV16" i="1"/>
  <c r="BV9" i="1"/>
  <c r="BT10" i="1"/>
  <c r="BT11" i="1"/>
  <c r="BT12" i="1"/>
  <c r="BT13" i="1"/>
  <c r="BT14" i="1"/>
  <c r="BT15" i="1"/>
  <c r="BT16" i="1"/>
  <c r="BT9" i="1"/>
  <c r="AM10" i="1"/>
  <c r="AM11" i="1"/>
  <c r="AM12" i="1"/>
  <c r="AM13" i="1"/>
  <c r="AM14" i="1"/>
  <c r="AM15" i="1"/>
  <c r="AM16" i="1"/>
  <c r="AM9" i="1"/>
  <c r="BG10" i="1"/>
  <c r="BG11" i="1"/>
  <c r="BG12" i="1"/>
  <c r="BG13" i="1"/>
  <c r="BG14" i="1"/>
  <c r="BG15" i="1"/>
  <c r="BG16" i="1"/>
  <c r="BG9" i="1"/>
  <c r="BI10" i="1"/>
  <c r="BI11" i="1"/>
  <c r="BI12" i="1"/>
  <c r="BI13" i="1"/>
  <c r="BI14" i="1"/>
  <c r="BI15" i="1"/>
  <c r="BI16" i="1"/>
  <c r="BI9" i="1"/>
  <c r="BS10" i="1"/>
  <c r="BS11" i="1"/>
  <c r="BS12" i="1"/>
  <c r="BS13" i="1"/>
  <c r="BS14" i="1"/>
  <c r="BS15" i="1"/>
  <c r="BS16" i="1"/>
  <c r="BS9" i="1"/>
  <c r="BR13" i="1" l="1"/>
  <c r="BR14" i="1"/>
  <c r="BR15" i="1"/>
  <c r="BR16" i="1"/>
  <c r="BP16" i="1"/>
  <c r="BN16" i="1"/>
  <c r="BQ10" i="1"/>
  <c r="BQ11" i="1"/>
  <c r="BQ12" i="1"/>
  <c r="BQ13" i="1"/>
  <c r="BQ14" i="1"/>
  <c r="BQ15" i="1"/>
  <c r="BQ16" i="1"/>
  <c r="BQ9" i="1"/>
  <c r="BO11" i="1"/>
  <c r="BO12" i="1"/>
  <c r="BO13" i="1"/>
  <c r="BO14" i="1"/>
  <c r="BO15" i="1"/>
  <c r="BO16" i="1"/>
  <c r="BO9" i="1"/>
  <c r="BO10" i="1"/>
  <c r="G10" i="1" l="1"/>
  <c r="G11" i="1"/>
  <c r="G13" i="1"/>
  <c r="G14" i="1"/>
  <c r="G15" i="1"/>
  <c r="G16" i="1"/>
  <c r="G9" i="1" l="1"/>
  <c r="AB27" i="1" l="1"/>
  <c r="S33" i="1"/>
  <c r="D28" i="22" s="1"/>
  <c r="AV27" i="1" l="1"/>
  <c r="BJ9" i="1"/>
  <c r="BK9" i="1" s="1"/>
  <c r="BF9" i="1"/>
  <c r="BH9" i="1" l="1"/>
  <c r="BL9" i="1" l="1"/>
  <c r="AG9" i="1" s="1"/>
  <c r="AS9" i="1" s="1"/>
  <c r="BM9" i="1" l="1"/>
  <c r="AY9" i="1"/>
  <c r="BR9" i="1" l="1"/>
  <c r="BP9" i="1"/>
  <c r="BN9" i="1"/>
  <c r="BJ16" i="1" l="1"/>
  <c r="BK16" i="1" s="1"/>
  <c r="BL16" i="1" s="1"/>
  <c r="BJ15" i="1"/>
  <c r="BJ14" i="1"/>
  <c r="BK14" i="1" s="1"/>
  <c r="BJ13" i="1"/>
  <c r="BJ12" i="1"/>
  <c r="BJ11" i="1"/>
  <c r="BJ10" i="1"/>
  <c r="BK10" i="1" s="1"/>
  <c r="BL10" i="1" s="1"/>
  <c r="AG10" i="1" s="1"/>
  <c r="BL14" i="1" l="1"/>
  <c r="AG14" i="1" s="1"/>
  <c r="AS14" i="1" s="1"/>
  <c r="AS10" i="1"/>
  <c r="AG16" i="1"/>
  <c r="AS16" i="1" s="1"/>
  <c r="BK12" i="1"/>
  <c r="BL12" i="1" s="1"/>
  <c r="BK11" i="1"/>
  <c r="BL11" i="1" s="1"/>
  <c r="BK13" i="1"/>
  <c r="BK15" i="1"/>
  <c r="BM16" i="1" l="1"/>
  <c r="BM10" i="1"/>
  <c r="BM14" i="1"/>
  <c r="BL15" i="1"/>
  <c r="AG15" i="1" s="1"/>
  <c r="AS15" i="1" s="1"/>
  <c r="BL13" i="1"/>
  <c r="AG13" i="1" s="1"/>
  <c r="AS13" i="1" s="1"/>
  <c r="AG12" i="1"/>
  <c r="AS12" i="1" s="1"/>
  <c r="AG11" i="1"/>
  <c r="AS11" i="1" s="1"/>
  <c r="BM13" i="1" l="1"/>
  <c r="BM15" i="1"/>
  <c r="BM12" i="1"/>
  <c r="BM11" i="1"/>
  <c r="AY11" i="1"/>
  <c r="BN27" i="1" l="1"/>
  <c r="AX37" i="1" s="1"/>
  <c r="BR11" i="1"/>
  <c r="BP11" i="1"/>
  <c r="BN11" i="1"/>
  <c r="BN22" i="1"/>
  <c r="AC33" i="1" l="1"/>
  <c r="D29" i="22" s="1"/>
  <c r="AM33" i="1"/>
  <c r="D30" i="22" s="1"/>
  <c r="D31" i="22" l="1"/>
  <c r="BF16" i="1"/>
  <c r="BF15" i="1"/>
  <c r="BF14" i="1"/>
  <c r="BF13" i="1"/>
  <c r="BF12" i="1"/>
  <c r="BF11" i="1"/>
  <c r="BF10" i="1"/>
  <c r="BH16" i="1" l="1"/>
  <c r="BH14" i="1"/>
  <c r="BH15" i="1"/>
  <c r="BH12" i="1"/>
  <c r="BH11" i="1"/>
  <c r="BH13" i="1"/>
  <c r="BH10" i="1"/>
  <c r="BO22" i="1" l="1"/>
  <c r="BB39" i="1" l="1"/>
  <c r="BB38" i="1"/>
  <c r="BN25" i="1"/>
  <c r="BN26" i="1" l="1"/>
  <c r="AD22" i="1" s="1"/>
  <c r="BB37" i="1"/>
  <c r="AY12" i="1"/>
  <c r="BR12" i="1" s="1"/>
  <c r="AY14" i="1"/>
  <c r="AY16" i="1"/>
  <c r="AY15" i="1"/>
  <c r="AY10" i="1"/>
  <c r="AY13" i="1"/>
  <c r="BP15" i="1" l="1"/>
  <c r="BN15" i="1"/>
  <c r="BR10" i="1"/>
  <c r="BN14" i="1"/>
  <c r="BP14" i="1"/>
  <c r="BP13" i="1"/>
  <c r="BN13" i="1"/>
  <c r="BP10" i="1"/>
  <c r="BN10" i="1"/>
  <c r="BP12" i="1"/>
  <c r="BN12" i="1"/>
  <c r="S32" i="1" l="1"/>
  <c r="B28" i="22" s="1"/>
  <c r="G28" i="22" s="1"/>
  <c r="AF24" i="1" l="1"/>
  <c r="AF25" i="1"/>
  <c r="AT23" i="1"/>
  <c r="N34" i="1"/>
  <c r="B34" i="22" s="1"/>
  <c r="BN29" i="1"/>
  <c r="AZ27" i="1" s="1"/>
  <c r="AC32" i="1"/>
  <c r="B29" i="22" s="1"/>
  <c r="G29" i="22" s="1"/>
  <c r="X34" i="1"/>
  <c r="AH34" i="1"/>
  <c r="AM32" i="1"/>
  <c r="B30" i="22" s="1"/>
  <c r="G30" i="22" s="1"/>
  <c r="H33" i="22" l="1"/>
  <c r="B31" i="22"/>
  <c r="C34" i="22"/>
  <c r="S34" i="1"/>
  <c r="N35" i="1" s="1"/>
  <c r="AM34" i="1"/>
  <c r="AH35" i="1" s="1"/>
  <c r="AC34" i="1"/>
  <c r="X35" i="1" s="1"/>
  <c r="AM36" i="1" l="1"/>
  <c r="AH37" i="1" s="1"/>
  <c r="S36" i="1"/>
  <c r="N38" i="1" s="1"/>
  <c r="F30" i="22" l="1"/>
  <c r="N37" i="1"/>
  <c r="AH38" i="1"/>
  <c r="AC36" i="1"/>
  <c r="X37" i="1" s="1"/>
  <c r="F28" i="22" l="1"/>
  <c r="F29" i="22"/>
  <c r="T22" i="1"/>
  <c r="X38" i="1"/>
  <c r="AT22" i="1" s="1"/>
  <c r="F31" i="22" l="1"/>
  <c r="E34" i="22"/>
  <c r="T24" i="1"/>
  <c r="T25" i="1"/>
  <c r="H31" i="22" l="1"/>
  <c r="J28" i="22"/>
  <c r="B35" i="22" s="1"/>
  <c r="H34" i="22"/>
  <c r="AT24" i="1"/>
  <c r="AT25" i="1"/>
  <c r="H35" i="22" l="1"/>
  <c r="G35" i="22"/>
</calcChain>
</file>

<file path=xl/sharedStrings.xml><?xml version="1.0" encoding="utf-8"?>
<sst xmlns="http://schemas.openxmlformats.org/spreadsheetml/2006/main" count="214" uniqueCount="157">
  <si>
    <t>40歳～64歳</t>
    <rPh sb="2" eb="3">
      <t>サイ</t>
    </rPh>
    <rPh sb="6" eb="7">
      <t>サイ</t>
    </rPh>
    <phoneticPr fontId="1"/>
  </si>
  <si>
    <t>1カ月</t>
    <rPh sb="2" eb="3">
      <t>ゲツ</t>
    </rPh>
    <phoneticPr fontId="1"/>
  </si>
  <si>
    <t>65歳～74歳</t>
    <rPh sb="2" eb="3">
      <t>サイ</t>
    </rPh>
    <rPh sb="6" eb="7">
      <t>サイ</t>
    </rPh>
    <phoneticPr fontId="1"/>
  </si>
  <si>
    <t>年齢区分</t>
    <rPh sb="0" eb="2">
      <t>ネンレイ</t>
    </rPh>
    <rPh sb="2" eb="4">
      <t>クブン</t>
    </rPh>
    <phoneticPr fontId="1"/>
  </si>
  <si>
    <t>医療所得割</t>
    <rPh sb="0" eb="2">
      <t>イリョウ</t>
    </rPh>
    <rPh sb="2" eb="4">
      <t>ショトク</t>
    </rPh>
    <rPh sb="4" eb="5">
      <t>ワリ</t>
    </rPh>
    <phoneticPr fontId="1"/>
  </si>
  <si>
    <t>医療均等割</t>
    <rPh sb="0" eb="2">
      <t>イリョウ</t>
    </rPh>
    <rPh sb="2" eb="5">
      <t>キントウワリ</t>
    </rPh>
    <phoneticPr fontId="1"/>
  </si>
  <si>
    <t>支援所得割</t>
    <rPh sb="0" eb="2">
      <t>シエン</t>
    </rPh>
    <rPh sb="2" eb="4">
      <t>ショトク</t>
    </rPh>
    <rPh sb="4" eb="5">
      <t>ワリ</t>
    </rPh>
    <phoneticPr fontId="1"/>
  </si>
  <si>
    <t>支援均等割</t>
    <rPh sb="0" eb="2">
      <t>シエン</t>
    </rPh>
    <rPh sb="2" eb="5">
      <t>キントウワリ</t>
    </rPh>
    <phoneticPr fontId="1"/>
  </si>
  <si>
    <t>介護所得割</t>
    <rPh sb="0" eb="2">
      <t>カイゴ</t>
    </rPh>
    <rPh sb="2" eb="4">
      <t>ショトク</t>
    </rPh>
    <rPh sb="4" eb="5">
      <t>ワリ</t>
    </rPh>
    <phoneticPr fontId="1"/>
  </si>
  <si>
    <t>介護均等割</t>
    <rPh sb="0" eb="2">
      <t>カイゴ</t>
    </rPh>
    <rPh sb="2" eb="5">
      <t>キントウワリ</t>
    </rPh>
    <phoneticPr fontId="1"/>
  </si>
  <si>
    <t>2カ月</t>
    <rPh sb="2" eb="3">
      <t>ゲツ</t>
    </rPh>
    <phoneticPr fontId="1"/>
  </si>
  <si>
    <t>①</t>
    <phoneticPr fontId="1"/>
  </si>
  <si>
    <t>3カ月</t>
    <rPh sb="2" eb="3">
      <t>ゲツ</t>
    </rPh>
    <phoneticPr fontId="1"/>
  </si>
  <si>
    <t>②</t>
    <phoneticPr fontId="1"/>
  </si>
  <si>
    <t>4カ月</t>
    <rPh sb="2" eb="3">
      <t>ゲツ</t>
    </rPh>
    <phoneticPr fontId="1"/>
  </si>
  <si>
    <t>③</t>
    <phoneticPr fontId="1"/>
  </si>
  <si>
    <t>5カ月</t>
    <rPh sb="2" eb="3">
      <t>ゲツ</t>
    </rPh>
    <phoneticPr fontId="1"/>
  </si>
  <si>
    <t>④</t>
    <phoneticPr fontId="1"/>
  </si>
  <si>
    <t>6カ月</t>
    <rPh sb="2" eb="3">
      <t>ゲツ</t>
    </rPh>
    <phoneticPr fontId="1"/>
  </si>
  <si>
    <t>⑤</t>
    <phoneticPr fontId="1"/>
  </si>
  <si>
    <t>7カ月</t>
    <rPh sb="2" eb="3">
      <t>ゲツ</t>
    </rPh>
    <phoneticPr fontId="1"/>
  </si>
  <si>
    <t>⑥</t>
    <phoneticPr fontId="1"/>
  </si>
  <si>
    <t>8カ月</t>
    <rPh sb="2" eb="3">
      <t>ゲツ</t>
    </rPh>
    <phoneticPr fontId="1"/>
  </si>
  <si>
    <t>⑦</t>
    <phoneticPr fontId="1"/>
  </si>
  <si>
    <t>9カ月</t>
    <rPh sb="2" eb="3">
      <t>ゲツ</t>
    </rPh>
    <phoneticPr fontId="1"/>
  </si>
  <si>
    <t>⑧</t>
    <phoneticPr fontId="1"/>
  </si>
  <si>
    <t>10カ月</t>
    <rPh sb="3" eb="4">
      <t>ゲツ</t>
    </rPh>
    <phoneticPr fontId="1"/>
  </si>
  <si>
    <t>11カ月</t>
    <rPh sb="3" eb="4">
      <t>ゲツ</t>
    </rPh>
    <phoneticPr fontId="1"/>
  </si>
  <si>
    <t>12カ月</t>
    <rPh sb="3" eb="4">
      <t>ゲツ</t>
    </rPh>
    <phoneticPr fontId="1"/>
  </si>
  <si>
    <t>円</t>
    <rPh sb="0" eb="1">
      <t>エン</t>
    </rPh>
    <phoneticPr fontId="1"/>
  </si>
  <si>
    <t>医療資産割</t>
    <rPh sb="0" eb="2">
      <t>イリョウ</t>
    </rPh>
    <rPh sb="2" eb="4">
      <t>シサン</t>
    </rPh>
    <rPh sb="4" eb="5">
      <t>ワリ</t>
    </rPh>
    <phoneticPr fontId="1"/>
  </si>
  <si>
    <t>医療平等割</t>
    <rPh sb="0" eb="2">
      <t>イリョウ</t>
    </rPh>
    <rPh sb="2" eb="4">
      <t>ビョウドウ</t>
    </rPh>
    <rPh sb="4" eb="5">
      <t>ワリ</t>
    </rPh>
    <phoneticPr fontId="1"/>
  </si>
  <si>
    <t>支援資産割</t>
    <rPh sb="0" eb="2">
      <t>シエン</t>
    </rPh>
    <rPh sb="2" eb="4">
      <t>シサン</t>
    </rPh>
    <rPh sb="4" eb="5">
      <t>ワリ</t>
    </rPh>
    <phoneticPr fontId="1"/>
  </si>
  <si>
    <t>支援平等割</t>
    <rPh sb="0" eb="2">
      <t>シエン</t>
    </rPh>
    <rPh sb="2" eb="4">
      <t>ビョウドウ</t>
    </rPh>
    <rPh sb="4" eb="5">
      <t>ワリ</t>
    </rPh>
    <phoneticPr fontId="1"/>
  </si>
  <si>
    <t>介護資産割</t>
    <rPh sb="0" eb="2">
      <t>カイゴ</t>
    </rPh>
    <rPh sb="2" eb="4">
      <t>シサン</t>
    </rPh>
    <rPh sb="4" eb="5">
      <t>ワリ</t>
    </rPh>
    <phoneticPr fontId="1"/>
  </si>
  <si>
    <t>軽減人数</t>
    <rPh sb="0" eb="2">
      <t>ケイゲン</t>
    </rPh>
    <rPh sb="2" eb="4">
      <t>ニンズウ</t>
    </rPh>
    <phoneticPr fontId="1"/>
  </si>
  <si>
    <t>７軽</t>
    <rPh sb="1" eb="2">
      <t>ケイ</t>
    </rPh>
    <phoneticPr fontId="1"/>
  </si>
  <si>
    <t>５軽</t>
    <rPh sb="1" eb="2">
      <t>ケイ</t>
    </rPh>
    <phoneticPr fontId="1"/>
  </si>
  <si>
    <t>７割</t>
    <rPh sb="1" eb="2">
      <t>ワリ</t>
    </rPh>
    <phoneticPr fontId="1"/>
  </si>
  <si>
    <t>５割</t>
    <rPh sb="1" eb="2">
      <t>ワリ</t>
    </rPh>
    <phoneticPr fontId="1"/>
  </si>
  <si>
    <t>２割</t>
    <rPh sb="1" eb="2">
      <t>ワリ</t>
    </rPh>
    <phoneticPr fontId="1"/>
  </si>
  <si>
    <t>２軽</t>
    <rPh sb="1" eb="2">
      <t>ケイ</t>
    </rPh>
    <phoneticPr fontId="1"/>
  </si>
  <si>
    <t>医療</t>
    <rPh sb="0" eb="2">
      <t>イリョウ</t>
    </rPh>
    <phoneticPr fontId="1"/>
  </si>
  <si>
    <t>所得割率</t>
    <rPh sb="0" eb="2">
      <t>ショトク</t>
    </rPh>
    <rPh sb="2" eb="3">
      <t>ワリ</t>
    </rPh>
    <rPh sb="3" eb="4">
      <t>リツ</t>
    </rPh>
    <phoneticPr fontId="1"/>
  </si>
  <si>
    <t>支援</t>
    <rPh sb="0" eb="2">
      <t>シエン</t>
    </rPh>
    <phoneticPr fontId="1"/>
  </si>
  <si>
    <t>介護</t>
    <rPh sb="0" eb="2">
      <t>カイゴ</t>
    </rPh>
    <phoneticPr fontId="1"/>
  </si>
  <si>
    <t>均等割額</t>
    <rPh sb="0" eb="3">
      <t>キントウワリ</t>
    </rPh>
    <rPh sb="3" eb="4">
      <t>ガク</t>
    </rPh>
    <phoneticPr fontId="1"/>
  </si>
  <si>
    <t>資産割率</t>
    <rPh sb="0" eb="2">
      <t>シサン</t>
    </rPh>
    <rPh sb="2" eb="3">
      <t>ワリ</t>
    </rPh>
    <rPh sb="3" eb="4">
      <t>リツ</t>
    </rPh>
    <phoneticPr fontId="1"/>
  </si>
  <si>
    <t>課税限度額</t>
    <rPh sb="0" eb="2">
      <t>カゼイ</t>
    </rPh>
    <rPh sb="2" eb="4">
      <t>ゲンド</t>
    </rPh>
    <rPh sb="4" eb="5">
      <t>ガク</t>
    </rPh>
    <phoneticPr fontId="1"/>
  </si>
  <si>
    <t>平等割</t>
    <rPh sb="0" eb="2">
      <t>ビョウドウ</t>
    </rPh>
    <rPh sb="2" eb="3">
      <t>ワリ</t>
    </rPh>
    <phoneticPr fontId="1"/>
  </si>
  <si>
    <t>支援</t>
    <rPh sb="0" eb="2">
      <t>シエン</t>
    </rPh>
    <phoneticPr fontId="1"/>
  </si>
  <si>
    <t>合計所得</t>
    <rPh sb="0" eb="2">
      <t>ゴウケイ</t>
    </rPh>
    <rPh sb="2" eb="4">
      <t>ショトク</t>
    </rPh>
    <phoneticPr fontId="1"/>
  </si>
  <si>
    <t>給与収入</t>
    <rPh sb="0" eb="2">
      <t>キュウヨ</t>
    </rPh>
    <rPh sb="2" eb="4">
      <t>シュウニュウ</t>
    </rPh>
    <phoneticPr fontId="1"/>
  </si>
  <si>
    <t>年金収入</t>
    <rPh sb="0" eb="2">
      <t>ネンキン</t>
    </rPh>
    <rPh sb="2" eb="4">
      <t>シュウニュウ</t>
    </rPh>
    <phoneticPr fontId="1"/>
  </si>
  <si>
    <t>給与所得</t>
    <rPh sb="0" eb="2">
      <t>キュウヨ</t>
    </rPh>
    <rPh sb="2" eb="4">
      <t>ショトク</t>
    </rPh>
    <phoneticPr fontId="1"/>
  </si>
  <si>
    <t>その他の所得</t>
    <rPh sb="2" eb="3">
      <t>タ</t>
    </rPh>
    <rPh sb="4" eb="6">
      <t>ショトク</t>
    </rPh>
    <phoneticPr fontId="1"/>
  </si>
  <si>
    <t>年金所得</t>
    <rPh sb="0" eb="2">
      <t>ネンキン</t>
    </rPh>
    <rPh sb="2" eb="4">
      <t>ショトク</t>
    </rPh>
    <phoneticPr fontId="1"/>
  </si>
  <si>
    <t>給与所得者等</t>
    <rPh sb="0" eb="2">
      <t>キュウヨ</t>
    </rPh>
    <rPh sb="2" eb="4">
      <t>ショトク</t>
    </rPh>
    <rPh sb="4" eb="5">
      <t>シャ</t>
    </rPh>
    <rPh sb="5" eb="6">
      <t>トウ</t>
    </rPh>
    <phoneticPr fontId="1"/>
  </si>
  <si>
    <t>給与</t>
    <rPh sb="0" eb="2">
      <t>キュウヨ</t>
    </rPh>
    <phoneticPr fontId="1"/>
  </si>
  <si>
    <t>年金</t>
    <rPh sb="0" eb="2">
      <t>ネンキン</t>
    </rPh>
    <phoneticPr fontId="1"/>
  </si>
  <si>
    <t>基礎控除</t>
    <rPh sb="0" eb="2">
      <t>キソ</t>
    </rPh>
    <rPh sb="2" eb="4">
      <t>コウジョ</t>
    </rPh>
    <phoneticPr fontId="1"/>
  </si>
  <si>
    <t>所得者</t>
    <rPh sb="0" eb="2">
      <t>ショトク</t>
    </rPh>
    <rPh sb="2" eb="3">
      <t>シャ</t>
    </rPh>
    <phoneticPr fontId="1"/>
  </si>
  <si>
    <t>軽判人数</t>
    <rPh sb="0" eb="1">
      <t>ケイ</t>
    </rPh>
    <rPh sb="1" eb="2">
      <t>ハン</t>
    </rPh>
    <rPh sb="2" eb="4">
      <t>ニンズウ</t>
    </rPh>
    <phoneticPr fontId="1"/>
  </si>
  <si>
    <t>所得金額調整控除</t>
    <rPh sb="0" eb="2">
      <t>ショトク</t>
    </rPh>
    <rPh sb="2" eb="4">
      <t>キンガク</t>
    </rPh>
    <rPh sb="4" eb="6">
      <t>チョウセイ</t>
    </rPh>
    <rPh sb="6" eb="8">
      <t>コウジョ</t>
    </rPh>
    <phoneticPr fontId="1"/>
  </si>
  <si>
    <t>給与30%</t>
    <rPh sb="0" eb="2">
      <t>キュウヨ</t>
    </rPh>
    <phoneticPr fontId="1"/>
  </si>
  <si>
    <t>軽減判定所得</t>
    <rPh sb="0" eb="2">
      <t>ケイゲン</t>
    </rPh>
    <rPh sb="2" eb="4">
      <t>ハンテイ</t>
    </rPh>
    <rPh sb="4" eb="6">
      <t>ショトク</t>
    </rPh>
    <phoneticPr fontId="1"/>
  </si>
  <si>
    <t>軽判所得</t>
    <rPh sb="0" eb="1">
      <t>ケイ</t>
    </rPh>
    <rPh sb="1" eb="2">
      <t>ハン</t>
    </rPh>
    <rPh sb="2" eb="4">
      <t>ショトク</t>
    </rPh>
    <phoneticPr fontId="1"/>
  </si>
  <si>
    <t>軽減</t>
    <rPh sb="0" eb="2">
      <t>ケイゲン</t>
    </rPh>
    <phoneticPr fontId="1"/>
  </si>
  <si>
    <t>基準額</t>
    <rPh sb="0" eb="2">
      <t>キジュン</t>
    </rPh>
    <rPh sb="2" eb="3">
      <t>ガク</t>
    </rPh>
    <phoneticPr fontId="1"/>
  </si>
  <si>
    <t>１．加入期間を選択してください。月末に国民健康保険に加入する場合は、その月も数えます。</t>
    <rPh sb="2" eb="4">
      <t>カニュウ</t>
    </rPh>
    <rPh sb="4" eb="6">
      <t>キカン</t>
    </rPh>
    <rPh sb="7" eb="9">
      <t>センタク</t>
    </rPh>
    <rPh sb="36" eb="37">
      <t>ツキ</t>
    </rPh>
    <rPh sb="38" eb="39">
      <t>カゾ</t>
    </rPh>
    <phoneticPr fontId="1"/>
  </si>
  <si>
    <t>太枠内を入力してください。</t>
    <rPh sb="0" eb="2">
      <t>フトワク</t>
    </rPh>
    <rPh sb="2" eb="3">
      <t>ナイ</t>
    </rPh>
    <rPh sb="4" eb="6">
      <t>ニュウリョク</t>
    </rPh>
    <phoneticPr fontId="1"/>
  </si>
  <si>
    <t>国民健康保険税試算シート</t>
    <rPh sb="6" eb="7">
      <t>ゼイ</t>
    </rPh>
    <rPh sb="7" eb="9">
      <t>シサン</t>
    </rPh>
    <phoneticPr fontId="1"/>
  </si>
  <si>
    <t>１期あたり（年８回）</t>
    <rPh sb="1" eb="2">
      <t>キ</t>
    </rPh>
    <rPh sb="6" eb="7">
      <t>ネン</t>
    </rPh>
    <rPh sb="8" eb="9">
      <t>カイ</t>
    </rPh>
    <phoneticPr fontId="1"/>
  </si>
  <si>
    <t>ひと月あたり</t>
    <rPh sb="2" eb="3">
      <t>ツキ</t>
    </rPh>
    <phoneticPr fontId="1"/>
  </si>
  <si>
    <t>①　所得割額</t>
    <rPh sb="2" eb="4">
      <t>ショトク</t>
    </rPh>
    <rPh sb="4" eb="5">
      <t>ワリ</t>
    </rPh>
    <rPh sb="5" eb="6">
      <t>ガク</t>
    </rPh>
    <phoneticPr fontId="1"/>
  </si>
  <si>
    <t>②　均等割額</t>
    <rPh sb="2" eb="5">
      <t>キントウワリ</t>
    </rPh>
    <rPh sb="5" eb="6">
      <t>ガク</t>
    </rPh>
    <phoneticPr fontId="1"/>
  </si>
  <si>
    <t>④　合計額（①＋②－③）</t>
    <rPh sb="2" eb="4">
      <t>ゴウケイ</t>
    </rPh>
    <rPh sb="4" eb="5">
      <t>ガク</t>
    </rPh>
    <phoneticPr fontId="1"/>
  </si>
  <si>
    <t>③　▲均等割軽減額</t>
    <rPh sb="3" eb="6">
      <t>キントウワ</t>
    </rPh>
    <rPh sb="6" eb="8">
      <t>ケイゲン</t>
    </rPh>
    <rPh sb="8" eb="9">
      <t>ガク</t>
    </rPh>
    <phoneticPr fontId="1"/>
  </si>
  <si>
    <t>⑤　▲限度超過額</t>
    <rPh sb="3" eb="5">
      <t>ゲンド</t>
    </rPh>
    <rPh sb="5" eb="7">
      <t>チョウカ</t>
    </rPh>
    <rPh sb="7" eb="8">
      <t>ガク</t>
    </rPh>
    <phoneticPr fontId="1"/>
  </si>
  <si>
    <t>金額</t>
    <rPh sb="0" eb="2">
      <t>キンガク</t>
    </rPh>
    <phoneticPr fontId="1"/>
  </si>
  <si>
    <t>％</t>
    <phoneticPr fontId="1"/>
  </si>
  <si>
    <t>税率等</t>
    <rPh sb="0" eb="2">
      <t>ゼイリツ</t>
    </rPh>
    <rPh sb="2" eb="3">
      <t>トウ</t>
    </rPh>
    <phoneticPr fontId="1"/>
  </si>
  <si>
    <t>医　療　分</t>
    <rPh sb="0" eb="1">
      <t>イ</t>
    </rPh>
    <rPh sb="2" eb="3">
      <t>リョウ</t>
    </rPh>
    <rPh sb="4" eb="5">
      <t>ブン</t>
    </rPh>
    <phoneticPr fontId="1"/>
  </si>
  <si>
    <t>支　援　分</t>
    <rPh sb="0" eb="1">
      <t>シ</t>
    </rPh>
    <rPh sb="2" eb="3">
      <t>エン</t>
    </rPh>
    <rPh sb="4" eb="5">
      <t>ブン</t>
    </rPh>
    <phoneticPr fontId="1"/>
  </si>
  <si>
    <t>介　護　分</t>
    <rPh sb="0" eb="1">
      <t>スケ</t>
    </rPh>
    <rPh sb="2" eb="3">
      <t>マモル</t>
    </rPh>
    <rPh sb="4" eb="5">
      <t>ブン</t>
    </rPh>
    <phoneticPr fontId="1"/>
  </si>
  <si>
    <t>区　分</t>
    <rPh sb="0" eb="1">
      <t>ク</t>
    </rPh>
    <rPh sb="2" eb="3">
      <t>ブン</t>
    </rPh>
    <phoneticPr fontId="1"/>
  </si>
  <si>
    <t>試算結果</t>
    <rPh sb="0" eb="2">
      <t>シサン</t>
    </rPh>
    <rPh sb="2" eb="4">
      <t>ケッカ</t>
    </rPh>
    <phoneticPr fontId="1"/>
  </si>
  <si>
    <t>基準総所得</t>
    <rPh sb="0" eb="2">
      <t>キジュン</t>
    </rPh>
    <rPh sb="2" eb="5">
      <t>ソウショトク</t>
    </rPh>
    <phoneticPr fontId="1"/>
  </si>
  <si>
    <t>(参考)　国民健康保険税内訳</t>
    <rPh sb="1" eb="3">
      <t>サンコウ</t>
    </rPh>
    <rPh sb="5" eb="7">
      <t>コクミン</t>
    </rPh>
    <rPh sb="7" eb="9">
      <t>ケンコウ</t>
    </rPh>
    <rPh sb="9" eb="11">
      <t>ホケン</t>
    </rPh>
    <rPh sb="11" eb="12">
      <t>ゼイ</t>
    </rPh>
    <rPh sb="12" eb="14">
      <t>ウチワケ</t>
    </rPh>
    <phoneticPr fontId="1"/>
  </si>
  <si>
    <t>※ 試算金額について、出来る限り正確な試算金額をお伝え出来るよう努力をしておりますが、実際の金額と異なる場合があります。</t>
    <phoneticPr fontId="1"/>
  </si>
  <si>
    <t>※ 退職所得を含む合計所得を1,000万円以下と仮定して試算しています。</t>
    <rPh sb="2" eb="4">
      <t>タイショク</t>
    </rPh>
    <rPh sb="4" eb="6">
      <t>ショトク</t>
    </rPh>
    <rPh sb="7" eb="8">
      <t>フク</t>
    </rPh>
    <rPh sb="9" eb="11">
      <t>ゴウケイ</t>
    </rPh>
    <rPh sb="11" eb="13">
      <t>ショトク</t>
    </rPh>
    <rPh sb="19" eb="21">
      <t>マンエン</t>
    </rPh>
    <rPh sb="21" eb="23">
      <t>イカ</t>
    </rPh>
    <rPh sb="24" eb="26">
      <t>カテイ</t>
    </rPh>
    <rPh sb="28" eb="30">
      <t>シサン</t>
    </rPh>
    <phoneticPr fontId="1"/>
  </si>
  <si>
    <t>非自発
(注①)</t>
    <rPh sb="0" eb="1">
      <t>ヒ</t>
    </rPh>
    <rPh sb="1" eb="3">
      <t>ジハツ</t>
    </rPh>
    <rPh sb="5" eb="6">
      <t>チュウ</t>
    </rPh>
    <phoneticPr fontId="1"/>
  </si>
  <si>
    <t>擬主
(注②)</t>
    <rPh sb="0" eb="1">
      <t>ギ</t>
    </rPh>
    <rPh sb="1" eb="2">
      <t>ヌシ</t>
    </rPh>
    <rPh sb="4" eb="5">
      <t>チュウ</t>
    </rPh>
    <phoneticPr fontId="1"/>
  </si>
  <si>
    <t>注②：擬主欄は、世帯主で社会保険に加入している等、国民健康保険に加入していない方が該当します。ドロップダウンボタンより●を選択してください。</t>
    <rPh sb="0" eb="1">
      <t>チュウ</t>
    </rPh>
    <rPh sb="3" eb="4">
      <t>ギ</t>
    </rPh>
    <rPh sb="4" eb="5">
      <t>ヌシ</t>
    </rPh>
    <rPh sb="5" eb="6">
      <t>ラン</t>
    </rPh>
    <rPh sb="8" eb="10">
      <t>セタイ</t>
    </rPh>
    <rPh sb="10" eb="11">
      <t>ヌシ</t>
    </rPh>
    <rPh sb="12" eb="14">
      <t>シャカイ</t>
    </rPh>
    <rPh sb="14" eb="16">
      <t>ホケン</t>
    </rPh>
    <rPh sb="17" eb="19">
      <t>カニュウ</t>
    </rPh>
    <rPh sb="23" eb="24">
      <t>トウ</t>
    </rPh>
    <rPh sb="25" eb="27">
      <t>コクミン</t>
    </rPh>
    <rPh sb="27" eb="29">
      <t>ケンコウ</t>
    </rPh>
    <rPh sb="29" eb="31">
      <t>ホケン</t>
    </rPh>
    <rPh sb="32" eb="34">
      <t>カニュウ</t>
    </rPh>
    <rPh sb="39" eb="40">
      <t>カタ</t>
    </rPh>
    <rPh sb="41" eb="43">
      <t>ガイトウ</t>
    </rPh>
    <rPh sb="61" eb="63">
      <t>センタク</t>
    </rPh>
    <phoneticPr fontId="1"/>
  </si>
  <si>
    <t>注①：非自発欄は、会社都合により離職した65歳未満の方で、雇用保険の受給資格がある方については申告により給与所得を100分の30とみなすことができます。該当となりそうな場合はドロップダウンボタンより●を選択してください。</t>
    <rPh sb="0" eb="1">
      <t>チュウ</t>
    </rPh>
    <rPh sb="3" eb="4">
      <t>ヒ</t>
    </rPh>
    <rPh sb="4" eb="6">
      <t>ジハツ</t>
    </rPh>
    <rPh sb="6" eb="7">
      <t>ラン</t>
    </rPh>
    <rPh sb="9" eb="11">
      <t>カイシャ</t>
    </rPh>
    <rPh sb="11" eb="13">
      <t>ツゴウ</t>
    </rPh>
    <rPh sb="16" eb="18">
      <t>リショク</t>
    </rPh>
    <rPh sb="22" eb="23">
      <t>サイ</t>
    </rPh>
    <rPh sb="23" eb="25">
      <t>ミマン</t>
    </rPh>
    <rPh sb="26" eb="27">
      <t>カタ</t>
    </rPh>
    <rPh sb="29" eb="31">
      <t>コヨウ</t>
    </rPh>
    <rPh sb="31" eb="33">
      <t>ホケン</t>
    </rPh>
    <rPh sb="34" eb="36">
      <t>ジュキュウ</t>
    </rPh>
    <rPh sb="36" eb="38">
      <t>シカク</t>
    </rPh>
    <rPh sb="41" eb="42">
      <t>カタ</t>
    </rPh>
    <rPh sb="47" eb="49">
      <t>シンコク</t>
    </rPh>
    <rPh sb="52" eb="54">
      <t>キュウヨ</t>
    </rPh>
    <rPh sb="54" eb="56">
      <t>ショトク</t>
    </rPh>
    <rPh sb="60" eb="61">
      <t>ブン</t>
    </rPh>
    <rPh sb="76" eb="78">
      <t>ガイトウ</t>
    </rPh>
    <rPh sb="84" eb="86">
      <t>バアイ</t>
    </rPh>
    <rPh sb="101" eb="103">
      <t>センタク</t>
    </rPh>
    <phoneticPr fontId="1"/>
  </si>
  <si>
    <t>適用見込の軽減率</t>
    <rPh sb="0" eb="2">
      <t>テキヨウ</t>
    </rPh>
    <rPh sb="2" eb="4">
      <t>ミコミ</t>
    </rPh>
    <rPh sb="5" eb="7">
      <t>ケイゲン</t>
    </rPh>
    <rPh sb="7" eb="8">
      <t>リツ</t>
    </rPh>
    <phoneticPr fontId="1"/>
  </si>
  <si>
    <t>試算結果（軽減後）</t>
    <rPh sb="7" eb="8">
      <t>ゴ</t>
    </rPh>
    <phoneticPr fontId="1"/>
  </si>
  <si>
    <t>保険税額</t>
    <rPh sb="0" eb="2">
      <t>ホケン</t>
    </rPh>
    <rPh sb="2" eb="4">
      <t>ゼイガク</t>
    </rPh>
    <rPh sb="3" eb="4">
      <t>ガク</t>
    </rPh>
    <phoneticPr fontId="1"/>
  </si>
  <si>
    <t>基礎控除額43万円</t>
  </si>
  <si>
    <t>５割</t>
    <phoneticPr fontId="1"/>
  </si>
  <si>
    <t>２割</t>
    <phoneticPr fontId="1"/>
  </si>
  <si>
    <t>(参考)　軽減判定基準</t>
    <rPh sb="1" eb="3">
      <t>サンコウ</t>
    </rPh>
    <rPh sb="5" eb="7">
      <t>ケイゲン</t>
    </rPh>
    <rPh sb="7" eb="9">
      <t>ハンテイ</t>
    </rPh>
    <rPh sb="9" eb="11">
      <t>キジュン</t>
    </rPh>
    <phoneticPr fontId="1"/>
  </si>
  <si>
    <t>軽判所得</t>
    <rPh sb="0" eb="1">
      <t>ケイ</t>
    </rPh>
    <rPh sb="1" eb="2">
      <t>ワカ</t>
    </rPh>
    <rPh sb="2" eb="4">
      <t>ショトク</t>
    </rPh>
    <phoneticPr fontId="1"/>
  </si>
  <si>
    <t>割合</t>
    <rPh sb="0" eb="2">
      <t>ワリアイ</t>
    </rPh>
    <phoneticPr fontId="1"/>
  </si>
  <si>
    <t>世帯の合計所得（擬主含む）</t>
    <rPh sb="0" eb="2">
      <t>セタイ</t>
    </rPh>
    <rPh sb="3" eb="5">
      <t>ゴウケイ</t>
    </rPh>
    <rPh sb="5" eb="7">
      <t>ショトク</t>
    </rPh>
    <rPh sb="8" eb="9">
      <t>ギ</t>
    </rPh>
    <rPh sb="9" eb="10">
      <t>ヌシ</t>
    </rPh>
    <rPh sb="10" eb="11">
      <t>フク</t>
    </rPh>
    <phoneticPr fontId="1"/>
  </si>
  <si>
    <t>＋10万円×（給与所得者等の数－1）以下</t>
    <rPh sb="18" eb="20">
      <t>イカ</t>
    </rPh>
    <phoneticPr fontId="1"/>
  </si>
  <si>
    <t>７割</t>
    <phoneticPr fontId="1"/>
  </si>
  <si>
    <t>医療分</t>
    <rPh sb="0" eb="3">
      <t>イリョウブン</t>
    </rPh>
    <phoneticPr fontId="1"/>
  </si>
  <si>
    <t>所得割</t>
    <rPh sb="0" eb="3">
      <t>ショトクワリ</t>
    </rPh>
    <phoneticPr fontId="1"/>
  </si>
  <si>
    <t>介護分</t>
    <rPh sb="0" eb="3">
      <t>カイゴブン</t>
    </rPh>
    <phoneticPr fontId="1"/>
  </si>
  <si>
    <t>合計</t>
    <rPh sb="0" eb="2">
      <t>ゴウケイ</t>
    </rPh>
    <phoneticPr fontId="1"/>
  </si>
  <si>
    <t>給与収入</t>
    <rPh sb="0" eb="4">
      <t>キュウヨシュウニュウ</t>
    </rPh>
    <phoneticPr fontId="1"/>
  </si>
  <si>
    <t>年金収入</t>
    <rPh sb="0" eb="4">
      <t>ネンキンシュウニュウ</t>
    </rPh>
    <phoneticPr fontId="1"/>
  </si>
  <si>
    <t>対象者</t>
    <rPh sb="0" eb="3">
      <t>タイショウシャ</t>
    </rPh>
    <phoneticPr fontId="1"/>
  </si>
  <si>
    <t>区分</t>
    <rPh sb="0" eb="2">
      <t>クブン</t>
    </rPh>
    <phoneticPr fontId="1"/>
  </si>
  <si>
    <t>7歳～17歳</t>
    <rPh sb="1" eb="2">
      <t>サイ</t>
    </rPh>
    <rPh sb="5" eb="6">
      <t>サイ</t>
    </rPh>
    <phoneticPr fontId="1"/>
  </si>
  <si>
    <t>18歳～39歳</t>
    <rPh sb="2" eb="3">
      <t>サイ</t>
    </rPh>
    <rPh sb="6" eb="7">
      <t>サイ</t>
    </rPh>
    <phoneticPr fontId="1"/>
  </si>
  <si>
    <t>多子該当</t>
    <rPh sb="0" eb="2">
      <t>タシ</t>
    </rPh>
    <rPh sb="2" eb="4">
      <t>ガイトウ</t>
    </rPh>
    <phoneticPr fontId="1"/>
  </si>
  <si>
    <t>多子
減免</t>
    <rPh sb="0" eb="2">
      <t>タシ</t>
    </rPh>
    <rPh sb="3" eb="5">
      <t>ゲンメン</t>
    </rPh>
    <phoneticPr fontId="1"/>
  </si>
  <si>
    <t>調整
控除
(注③)</t>
    <rPh sb="0" eb="2">
      <t>チョウセイ</t>
    </rPh>
    <rPh sb="3" eb="5">
      <t>コウジョ</t>
    </rPh>
    <rPh sb="7" eb="8">
      <t>チュウ</t>
    </rPh>
    <phoneticPr fontId="1"/>
  </si>
  <si>
    <t>0歳～6歳(未就学児)</t>
    <rPh sb="1" eb="2">
      <t>サイ</t>
    </rPh>
    <rPh sb="4" eb="5">
      <t>サイ</t>
    </rPh>
    <rPh sb="6" eb="10">
      <t>ミシュウガクジ</t>
    </rPh>
    <phoneticPr fontId="1"/>
  </si>
  <si>
    <t>注③：年末調整済の給与収入が850万以上で①本人が特別障害者②23歳未満の扶養あり③特別障害者の扶養あり のいずれかに該当する方に対する所得金額調整控除です。ドロップダウンより●を選択してください。</t>
    <rPh sb="0" eb="1">
      <t>チュウ</t>
    </rPh>
    <rPh sb="3" eb="5">
      <t>ネンマツ</t>
    </rPh>
    <rPh sb="5" eb="7">
      <t>チョウセイ</t>
    </rPh>
    <rPh sb="7" eb="8">
      <t>ズ</t>
    </rPh>
    <rPh sb="9" eb="11">
      <t>キュウヨ</t>
    </rPh>
    <rPh sb="11" eb="13">
      <t>シュウニュウ</t>
    </rPh>
    <rPh sb="17" eb="18">
      <t>マン</t>
    </rPh>
    <rPh sb="18" eb="20">
      <t>イジョウ</t>
    </rPh>
    <rPh sb="22" eb="24">
      <t>ホンニン</t>
    </rPh>
    <rPh sb="25" eb="27">
      <t>トクベツ</t>
    </rPh>
    <rPh sb="27" eb="30">
      <t>ショウガイシャ</t>
    </rPh>
    <rPh sb="33" eb="36">
      <t>サイミマン</t>
    </rPh>
    <rPh sb="37" eb="39">
      <t>フヨウ</t>
    </rPh>
    <rPh sb="42" eb="44">
      <t>トクベツ</t>
    </rPh>
    <rPh sb="44" eb="47">
      <t>ショウガイシャ</t>
    </rPh>
    <rPh sb="48" eb="50">
      <t>フヨウ</t>
    </rPh>
    <rPh sb="59" eb="61">
      <t>ガイトウ</t>
    </rPh>
    <rPh sb="63" eb="64">
      <t>カタ</t>
    </rPh>
    <rPh sb="65" eb="66">
      <t>タイ</t>
    </rPh>
    <rPh sb="90" eb="92">
      <t>センタク</t>
    </rPh>
    <phoneticPr fontId="1"/>
  </si>
  <si>
    <t>均等割</t>
    <rPh sb="0" eb="3">
      <t>キントウワリ</t>
    </rPh>
    <phoneticPr fontId="1"/>
  </si>
  <si>
    <t>支援金分</t>
    <rPh sb="0" eb="4">
      <t>シエンキンブン</t>
    </rPh>
    <phoneticPr fontId="1"/>
  </si>
  <si>
    <r>
      <t>※ 保険税の軽減については、加入者以外の世帯員（世帯主・国保から後期高齢者保険に移行した方）の所得額も計算の対象となります。</t>
    </r>
    <r>
      <rPr>
        <u/>
        <sz val="10"/>
        <color theme="1"/>
        <rFont val="Meiryo UI"/>
        <family val="3"/>
        <charset val="128"/>
      </rPr>
      <t>世帯員に未申告の方がいる場合等、対象所得の範囲内であっても、軽減が適用されない</t>
    </r>
    <r>
      <rPr>
        <u/>
        <sz val="10"/>
        <color theme="1"/>
        <rFont val="Meiryo UI"/>
        <family val="3"/>
        <charset val="128"/>
      </rPr>
      <t>ことがあります。</t>
    </r>
    <rPh sb="62" eb="65">
      <t>セタイイン</t>
    </rPh>
    <rPh sb="66" eb="69">
      <t>ミシンコク</t>
    </rPh>
    <rPh sb="70" eb="71">
      <t>カタ</t>
    </rPh>
    <rPh sb="74" eb="76">
      <t>バアイ</t>
    </rPh>
    <rPh sb="76" eb="77">
      <t>トウ</t>
    </rPh>
    <phoneticPr fontId="1"/>
  </si>
  <si>
    <t>軽減後課税額</t>
    <rPh sb="0" eb="3">
      <t>ケイゲンゴ</t>
    </rPh>
    <rPh sb="3" eb="6">
      <t>カゼイガク</t>
    </rPh>
    <phoneticPr fontId="1"/>
  </si>
  <si>
    <t>　年度途中に40歳となる方、65歳となる方については、介護分が誕生月以降変更となりますが、この試算シートでは対応しておりません。</t>
    <rPh sb="1" eb="3">
      <t>ネンド</t>
    </rPh>
    <rPh sb="3" eb="5">
      <t>トチュウ</t>
    </rPh>
    <rPh sb="8" eb="9">
      <t>サイ</t>
    </rPh>
    <rPh sb="12" eb="13">
      <t>カタ</t>
    </rPh>
    <rPh sb="16" eb="17">
      <t>サイ</t>
    </rPh>
    <rPh sb="20" eb="21">
      <t>カタ</t>
    </rPh>
    <rPh sb="27" eb="29">
      <t>カイゴ</t>
    </rPh>
    <rPh sb="29" eb="30">
      <t>ブン</t>
    </rPh>
    <rPh sb="31" eb="34">
      <t>タンジョウヅキ</t>
    </rPh>
    <rPh sb="34" eb="36">
      <t>イコウ</t>
    </rPh>
    <rPh sb="36" eb="38">
      <t>ヘンコウ</t>
    </rPh>
    <rPh sb="47" eb="49">
      <t>シサン</t>
    </rPh>
    <rPh sb="54" eb="56">
      <t>タイオウ</t>
    </rPh>
    <phoneticPr fontId="1"/>
  </si>
  <si>
    <t>　年度途中に75歳となる方は、誕生月以降後期高齢者医療制度に移行し、国民健康保険税が発生しなくなりますが、この試算シートでは対応しておりません。</t>
    <rPh sb="1" eb="2">
      <t>ネン</t>
    </rPh>
    <rPh sb="2" eb="3">
      <t>ド</t>
    </rPh>
    <rPh sb="3" eb="5">
      <t>トチュウ</t>
    </rPh>
    <rPh sb="8" eb="9">
      <t>サイ</t>
    </rPh>
    <rPh sb="12" eb="13">
      <t>カタ</t>
    </rPh>
    <rPh sb="15" eb="18">
      <t>タンジョウヅキ</t>
    </rPh>
    <rPh sb="18" eb="20">
      <t>イコウ</t>
    </rPh>
    <rPh sb="20" eb="25">
      <t>コウキコウレイシャ</t>
    </rPh>
    <rPh sb="25" eb="27">
      <t>イリョウ</t>
    </rPh>
    <rPh sb="27" eb="29">
      <t>セイド</t>
    </rPh>
    <rPh sb="30" eb="32">
      <t>イコウ</t>
    </rPh>
    <rPh sb="34" eb="41">
      <t>コクミンケンコウホケンゼイ</t>
    </rPh>
    <rPh sb="42" eb="44">
      <t>ハッセイ</t>
    </rPh>
    <rPh sb="55" eb="57">
      <t>シサン</t>
    </rPh>
    <rPh sb="62" eb="64">
      <t>タイオウ</t>
    </rPh>
    <phoneticPr fontId="1"/>
  </si>
  <si>
    <t>　加入者全員が1年間加入している場合を前提に試算しています。</t>
    <rPh sb="1" eb="6">
      <t>カニュウシャゼンイン</t>
    </rPh>
    <rPh sb="8" eb="10">
      <t>ネンカン</t>
    </rPh>
    <rPh sb="10" eb="12">
      <t>カニュウ</t>
    </rPh>
    <rPh sb="16" eb="18">
      <t>バアイ</t>
    </rPh>
    <rPh sb="19" eb="21">
      <t>ゼンテイ</t>
    </rPh>
    <rPh sb="22" eb="24">
      <t>シサン</t>
    </rPh>
    <phoneticPr fontId="1"/>
  </si>
  <si>
    <t>　世帯主及び加入者全員の所得が判明している場合を前提に試算しています。</t>
    <rPh sb="1" eb="4">
      <t>セタイヌシ</t>
    </rPh>
    <rPh sb="4" eb="5">
      <t>オヨ</t>
    </rPh>
    <rPh sb="6" eb="9">
      <t>カニュウシャ</t>
    </rPh>
    <rPh sb="9" eb="11">
      <t>ゼンイン</t>
    </rPh>
    <rPh sb="12" eb="14">
      <t>ショトク</t>
    </rPh>
    <rPh sb="15" eb="17">
      <t>ハンメイ</t>
    </rPh>
    <rPh sb="21" eb="23">
      <t>バアイ</t>
    </rPh>
    <rPh sb="24" eb="26">
      <t>ゼンテイ</t>
    </rPh>
    <rPh sb="27" eb="29">
      <t>シサン</t>
    </rPh>
    <phoneticPr fontId="1"/>
  </si>
  <si>
    <t>世帯主</t>
    <rPh sb="0" eb="3">
      <t>セタイヌシ</t>
    </rPh>
    <phoneticPr fontId="1"/>
  </si>
  <si>
    <t>加入者１</t>
    <rPh sb="0" eb="3">
      <t>カニュウシャ</t>
    </rPh>
    <phoneticPr fontId="1"/>
  </si>
  <si>
    <t>加入者２</t>
    <rPh sb="0" eb="3">
      <t>カニュウシャ</t>
    </rPh>
    <phoneticPr fontId="1"/>
  </si>
  <si>
    <t>加入者３</t>
    <rPh sb="0" eb="3">
      <t>カニュウシャ</t>
    </rPh>
    <phoneticPr fontId="1"/>
  </si>
  <si>
    <t>加入者４</t>
    <rPh sb="0" eb="3">
      <t>カニュウシャ</t>
    </rPh>
    <phoneticPr fontId="1"/>
  </si>
  <si>
    <t>加入者５</t>
    <rPh sb="0" eb="3">
      <t>カニュウシャ</t>
    </rPh>
    <phoneticPr fontId="1"/>
  </si>
  <si>
    <t>加入者６</t>
    <rPh sb="0" eb="3">
      <t>カニュウシャ</t>
    </rPh>
    <phoneticPr fontId="1"/>
  </si>
  <si>
    <t>加入者７</t>
    <rPh sb="0" eb="3">
      <t>カニュウシャ</t>
    </rPh>
    <phoneticPr fontId="1"/>
  </si>
  <si>
    <t>●</t>
    <phoneticPr fontId="1"/>
  </si>
  <si>
    <t>非自初的失業※２</t>
    <rPh sb="0" eb="1">
      <t>ヒ</t>
    </rPh>
    <rPh sb="1" eb="2">
      <t>ジ</t>
    </rPh>
    <rPh sb="2" eb="3">
      <t>ハツ</t>
    </rPh>
    <rPh sb="3" eb="4">
      <t>テキ</t>
    </rPh>
    <rPh sb="4" eb="6">
      <t>シツギョウ</t>
    </rPh>
    <phoneticPr fontId="1"/>
  </si>
  <si>
    <t>調整控除
※３</t>
    <rPh sb="0" eb="2">
      <t>チョウセイ</t>
    </rPh>
    <rPh sb="2" eb="4">
      <t>コウジョ</t>
    </rPh>
    <phoneticPr fontId="1"/>
  </si>
  <si>
    <t>　この試算シートは、国民健康保険税の概算額を試算したものであり、実際の課税額とは異なる場合があります。実際の課税額は、世帯主に郵送する「桶川市国民健康保険税納税通知書」により確認ください。</t>
    <rPh sb="3" eb="5">
      <t>シサン</t>
    </rPh>
    <rPh sb="10" eb="17">
      <t>コクミンケンコウホケンゼイ</t>
    </rPh>
    <rPh sb="18" eb="21">
      <t>ガイサンガク</t>
    </rPh>
    <rPh sb="22" eb="24">
      <t>シサン</t>
    </rPh>
    <rPh sb="32" eb="34">
      <t>ジッサイ</t>
    </rPh>
    <rPh sb="35" eb="38">
      <t>カゼイガク</t>
    </rPh>
    <rPh sb="40" eb="41">
      <t>コト</t>
    </rPh>
    <rPh sb="43" eb="45">
      <t>バアイ</t>
    </rPh>
    <rPh sb="51" eb="53">
      <t>ジッサイ</t>
    </rPh>
    <rPh sb="54" eb="57">
      <t>カゼイガク</t>
    </rPh>
    <rPh sb="59" eb="62">
      <t>セタイヌシ</t>
    </rPh>
    <rPh sb="63" eb="65">
      <t>ユウソウ</t>
    </rPh>
    <rPh sb="68" eb="71">
      <t>オケガワシ</t>
    </rPh>
    <rPh sb="71" eb="78">
      <t>コクミンケンコウホケンゼイ</t>
    </rPh>
    <rPh sb="78" eb="83">
      <t>ノウゼイツウチショ</t>
    </rPh>
    <rPh sb="87" eb="89">
      <t>カクニン</t>
    </rPh>
    <phoneticPr fontId="1"/>
  </si>
  <si>
    <t>注意事項</t>
    <rPh sb="0" eb="2">
      <t>チュウイ</t>
    </rPh>
    <rPh sb="2" eb="4">
      <t>ジコウ</t>
    </rPh>
    <phoneticPr fontId="1"/>
  </si>
  <si>
    <t>　分離課税などの所得がある場合は、対応していません</t>
    <rPh sb="1" eb="5">
      <t>ブンリカゼイ</t>
    </rPh>
    <rPh sb="8" eb="10">
      <t>ショトク</t>
    </rPh>
    <rPh sb="13" eb="15">
      <t>バアイ</t>
    </rPh>
    <rPh sb="17" eb="19">
      <t>タイオウ</t>
    </rPh>
    <phoneticPr fontId="1"/>
  </si>
  <si>
    <t>参考
１か月あたり</t>
    <rPh sb="0" eb="2">
      <t>サンコウ</t>
    </rPh>
    <rPh sb="5" eb="6">
      <t>ゲツ</t>
    </rPh>
    <phoneticPr fontId="1"/>
  </si>
  <si>
    <t>令和５年度分の国民健康保険税(１年分)</t>
    <rPh sb="0" eb="2">
      <t>レイワ</t>
    </rPh>
    <rPh sb="13" eb="14">
      <t>ゼイ</t>
    </rPh>
    <phoneticPr fontId="1"/>
  </si>
  <si>
    <t>部分については、該当の場合にドロップダウンリストから選択してください</t>
    <rPh sb="0" eb="2">
      <t>ブブン</t>
    </rPh>
    <rPh sb="8" eb="10">
      <t>ガイトウ</t>
    </rPh>
    <rPh sb="11" eb="13">
      <t>バアイ</t>
    </rPh>
    <rPh sb="26" eb="28">
      <t>センタク</t>
    </rPh>
    <phoneticPr fontId="1"/>
  </si>
  <si>
    <r>
      <t>※３　年末調整済の給与収入が850万以上で、かつ、①本人が特別障害者②23歳未満の扶養あり
　　③特別障害者の扶養ありのいずれかに該当する方に対する所得金額調整控除です。
　　</t>
    </r>
    <r>
      <rPr>
        <sz val="12"/>
        <color rgb="FFFF0000"/>
        <rFont val="BIZ UDP明朝 Medium"/>
        <family val="1"/>
        <charset val="128"/>
      </rPr>
      <t>該当する方のみ、ドロップダウンより●を選択</t>
    </r>
    <r>
      <rPr>
        <sz val="12"/>
        <color theme="1"/>
        <rFont val="BIZ UDP明朝 Medium"/>
        <family val="1"/>
        <charset val="128"/>
      </rPr>
      <t>してください。</t>
    </r>
    <rPh sb="3" eb="5">
      <t>ネンマツ</t>
    </rPh>
    <rPh sb="5" eb="7">
      <t>チョウセイ</t>
    </rPh>
    <rPh sb="7" eb="8">
      <t>ズ</t>
    </rPh>
    <rPh sb="9" eb="11">
      <t>キュウヨ</t>
    </rPh>
    <rPh sb="11" eb="13">
      <t>シュウニュウ</t>
    </rPh>
    <rPh sb="17" eb="18">
      <t>マン</t>
    </rPh>
    <rPh sb="18" eb="20">
      <t>イジョウ</t>
    </rPh>
    <rPh sb="26" eb="28">
      <t>ホンニン</t>
    </rPh>
    <rPh sb="29" eb="31">
      <t>トクベツ</t>
    </rPh>
    <rPh sb="31" eb="34">
      <t>ショウガイシャ</t>
    </rPh>
    <rPh sb="37" eb="40">
      <t>サイミマン</t>
    </rPh>
    <rPh sb="41" eb="43">
      <t>フヨウ</t>
    </rPh>
    <rPh sb="49" eb="51">
      <t>トクベツ</t>
    </rPh>
    <rPh sb="51" eb="54">
      <t>ショウガイシャ</t>
    </rPh>
    <rPh sb="55" eb="57">
      <t>フヨウ</t>
    </rPh>
    <rPh sb="65" eb="67">
      <t>ガイトウ</t>
    </rPh>
    <rPh sb="69" eb="70">
      <t>カタ</t>
    </rPh>
    <rPh sb="71" eb="72">
      <t>タイ</t>
    </rPh>
    <rPh sb="88" eb="90">
      <t>ガイトウ</t>
    </rPh>
    <rPh sb="92" eb="93">
      <t>カタ</t>
    </rPh>
    <rPh sb="107" eb="109">
      <t>センタク</t>
    </rPh>
    <phoneticPr fontId="1"/>
  </si>
  <si>
    <r>
      <t>※２　</t>
    </r>
    <r>
      <rPr>
        <sz val="12"/>
        <color rgb="FFFF0000"/>
        <rFont val="BIZ UDP明朝 Medium"/>
        <family val="1"/>
        <charset val="128"/>
      </rPr>
      <t>会社都合</t>
    </r>
    <r>
      <rPr>
        <sz val="12"/>
        <color theme="1"/>
        <rFont val="BIZ UDP明朝 Medium"/>
        <family val="1"/>
        <charset val="128"/>
      </rPr>
      <t>により離職した65歳未満の方で、雇用保険の受給資格がある方については申告により
　　給与所得を100分の30とみなすことができます。</t>
    </r>
    <r>
      <rPr>
        <sz val="12"/>
        <color rgb="FFFF0000"/>
        <rFont val="BIZ UDP明朝 Medium"/>
        <family val="1"/>
        <charset val="128"/>
      </rPr>
      <t>該当する方のみ、ドロップダウンボタンより●を
　　選択</t>
    </r>
    <r>
      <rPr>
        <sz val="12"/>
        <color theme="1"/>
        <rFont val="BIZ UDP明朝 Medium"/>
        <family val="1"/>
        <charset val="128"/>
      </rPr>
      <t>してください。</t>
    </r>
    <rPh sb="3" eb="5">
      <t>カイシャ</t>
    </rPh>
    <rPh sb="5" eb="7">
      <t>ツゴウ</t>
    </rPh>
    <rPh sb="10" eb="12">
      <t>リショク</t>
    </rPh>
    <rPh sb="16" eb="17">
      <t>サイ</t>
    </rPh>
    <rPh sb="17" eb="19">
      <t>ミマン</t>
    </rPh>
    <rPh sb="20" eb="21">
      <t>カタ</t>
    </rPh>
    <rPh sb="23" eb="25">
      <t>コヨウ</t>
    </rPh>
    <rPh sb="25" eb="27">
      <t>ホケン</t>
    </rPh>
    <rPh sb="28" eb="30">
      <t>ジュキュウ</t>
    </rPh>
    <rPh sb="30" eb="32">
      <t>シカク</t>
    </rPh>
    <rPh sb="35" eb="36">
      <t>カタ</t>
    </rPh>
    <rPh sb="41" eb="43">
      <t>シンコク</t>
    </rPh>
    <rPh sb="49" eb="51">
      <t>キュウヨ</t>
    </rPh>
    <rPh sb="51" eb="53">
      <t>ショトク</t>
    </rPh>
    <rPh sb="57" eb="58">
      <t>ブン</t>
    </rPh>
    <rPh sb="73" eb="75">
      <t>ガイトウ</t>
    </rPh>
    <rPh sb="77" eb="78">
      <t>カタ</t>
    </rPh>
    <rPh sb="98" eb="100">
      <t>センタク</t>
    </rPh>
    <phoneticPr fontId="1"/>
  </si>
  <si>
    <t>部分については、源泉徴収票、確定申告書などから入力してください</t>
    <rPh sb="0" eb="2">
      <t>ブブン</t>
    </rPh>
    <rPh sb="8" eb="13">
      <t>ゲンセンチョウシュウヒョウ</t>
    </rPh>
    <rPh sb="14" eb="19">
      <t>カクテイシンコクショ</t>
    </rPh>
    <rPh sb="23" eb="25">
      <t>ニュウリョク</t>
    </rPh>
    <phoneticPr fontId="1"/>
  </si>
  <si>
    <r>
      <t xml:space="preserve">年齢
</t>
    </r>
    <r>
      <rPr>
        <sz val="12"/>
        <color rgb="FFFF0000"/>
        <rFont val="BIZ UDゴシック"/>
        <family val="3"/>
        <charset val="128"/>
      </rPr>
      <t>入力必須</t>
    </r>
    <rPh sb="0" eb="2">
      <t>ネンレイ</t>
    </rPh>
    <rPh sb="3" eb="5">
      <t>ニュウリョク</t>
    </rPh>
    <rPh sb="5" eb="7">
      <t>ヒッス</t>
    </rPh>
    <phoneticPr fontId="1"/>
  </si>
  <si>
    <t>擬制世帯主※１</t>
    <rPh sb="0" eb="2">
      <t>ギセイ</t>
    </rPh>
    <rPh sb="2" eb="5">
      <t>セタイヌシ</t>
    </rPh>
    <phoneticPr fontId="1"/>
  </si>
  <si>
    <r>
      <t>※１　</t>
    </r>
    <r>
      <rPr>
        <sz val="12"/>
        <color rgb="FFFF0000"/>
        <rFont val="BIZ UDP明朝 Medium"/>
        <family val="1"/>
        <charset val="128"/>
      </rPr>
      <t>世帯主が国民健康保険に</t>
    </r>
    <r>
      <rPr>
        <b/>
        <sz val="12"/>
        <color rgb="FFFF0000"/>
        <rFont val="BIZ UDP明朝 Medium"/>
        <family val="1"/>
        <charset val="128"/>
      </rPr>
      <t>加入していない</t>
    </r>
    <r>
      <rPr>
        <sz val="12"/>
        <color rgb="FFFF0000"/>
        <rFont val="BIZ UDP明朝 Medium"/>
        <family val="1"/>
        <charset val="128"/>
      </rPr>
      <t>方が該当</t>
    </r>
    <r>
      <rPr>
        <sz val="12"/>
        <color theme="1"/>
        <rFont val="BIZ UDP明朝 Medium"/>
        <family val="1"/>
        <charset val="128"/>
      </rPr>
      <t>します。</t>
    </r>
    <r>
      <rPr>
        <sz val="12"/>
        <color rgb="FFFF0000"/>
        <rFont val="BIZ UDP明朝 Medium"/>
        <family val="1"/>
        <charset val="128"/>
      </rPr>
      <t>該当する方のみ、ドロップダウン
　　ボタンより●を選択</t>
    </r>
    <r>
      <rPr>
        <sz val="12"/>
        <color theme="1"/>
        <rFont val="BIZ UDP明朝 Medium"/>
        <family val="1"/>
        <charset val="128"/>
      </rPr>
      <t>してください。</t>
    </r>
    <rPh sb="3" eb="5">
      <t>セタイ</t>
    </rPh>
    <rPh sb="5" eb="6">
      <t>ヌシ</t>
    </rPh>
    <rPh sb="7" eb="9">
      <t>コクミン</t>
    </rPh>
    <rPh sb="9" eb="11">
      <t>ケンコウ</t>
    </rPh>
    <rPh sb="11" eb="13">
      <t>ホケン</t>
    </rPh>
    <rPh sb="14" eb="16">
      <t>カニュウ</t>
    </rPh>
    <rPh sb="21" eb="22">
      <t>カタ</t>
    </rPh>
    <rPh sb="23" eb="25">
      <t>ガイトウ</t>
    </rPh>
    <rPh sb="29" eb="31">
      <t>ガイトウ</t>
    </rPh>
    <rPh sb="33" eb="34">
      <t>カタ</t>
    </rPh>
    <rPh sb="54" eb="56">
      <t>センタク</t>
    </rPh>
    <phoneticPr fontId="1"/>
  </si>
  <si>
    <t>桶川市　国民健康保険税　試算シート（令和７年度）</t>
    <rPh sb="0" eb="3">
      <t>オケガワシ</t>
    </rPh>
    <rPh sb="4" eb="11">
      <t>コクミンケンコウホケンゼイ</t>
    </rPh>
    <rPh sb="12" eb="14">
      <t>シサン</t>
    </rPh>
    <rPh sb="18" eb="20">
      <t>レイワ</t>
    </rPh>
    <rPh sb="21" eb="23">
      <t>ネンド</t>
    </rPh>
    <phoneticPr fontId="1"/>
  </si>
  <si>
    <t>令和７年度国民健康保険税課税額（１年間分）</t>
    <rPh sb="0" eb="2">
      <t>レイワ</t>
    </rPh>
    <rPh sb="3" eb="5">
      <t>ネンド</t>
    </rPh>
    <rPh sb="5" eb="12">
      <t>コクミンケンコウホケンゼイ</t>
    </rPh>
    <rPh sb="12" eb="15">
      <t>カゼイガク</t>
    </rPh>
    <rPh sb="17" eb="20">
      <t>ネンカンブン</t>
    </rPh>
    <phoneticPr fontId="1"/>
  </si>
  <si>
    <t>基礎控除額43万円＋30.5万円×被保険者数</t>
    <phoneticPr fontId="1"/>
  </si>
  <si>
    <t>基礎控除額43万円＋56万円×被保険者数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</si>
</sst>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円&quot;"/>
    <numFmt numFmtId="178" formatCode="0.0"/>
    <numFmt numFmtId="179" formatCode="#,##0.0;[Red]\-#,##0.0"/>
    <numFmt numFmtId="180" formatCode="#,##0&quot;円/人&quot;"/>
    <numFmt numFmtId="181" formatCode="#,##0_ ;[Red]\-#,##0\ "/>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メイリオ"/>
      <family val="3"/>
      <charset val="128"/>
    </font>
    <font>
      <sz val="10"/>
      <color theme="1"/>
      <name val="メイリオ"/>
      <family val="3"/>
      <charset val="128"/>
    </font>
    <font>
      <sz val="9"/>
      <color theme="1"/>
      <name val="メイリオ"/>
      <family val="3"/>
      <charset val="128"/>
    </font>
    <font>
      <sz val="11"/>
      <color theme="1"/>
      <name val="メイリオ"/>
      <family val="3"/>
      <charset val="128"/>
    </font>
    <font>
      <sz val="12"/>
      <color theme="1"/>
      <name val="メイリオ"/>
      <family val="3"/>
      <charset val="128"/>
    </font>
    <font>
      <sz val="6"/>
      <color theme="1"/>
      <name val="メイリオ"/>
      <family val="3"/>
      <charset val="128"/>
    </font>
    <font>
      <sz val="9"/>
      <name val="メイリオ"/>
      <family val="3"/>
      <charset val="128"/>
    </font>
    <font>
      <sz val="6"/>
      <name val="メイリオ"/>
      <family val="3"/>
      <charset val="128"/>
    </font>
    <font>
      <sz val="8"/>
      <color theme="1"/>
      <name val="メイリオ"/>
      <family val="3"/>
      <charset val="128"/>
    </font>
    <font>
      <sz val="11"/>
      <name val="ＭＳ Ｐゴシック"/>
      <family val="3"/>
      <charset val="128"/>
    </font>
    <font>
      <sz val="14"/>
      <color theme="1"/>
      <name val="Meiryo UI"/>
      <family val="3"/>
      <charset val="128"/>
    </font>
    <font>
      <b/>
      <u/>
      <sz val="14"/>
      <color theme="1"/>
      <name val="Meiryo UI"/>
      <family val="3"/>
      <charset val="128"/>
    </font>
    <font>
      <sz val="10"/>
      <color theme="1"/>
      <name val="Meiryo UI"/>
      <family val="3"/>
      <charset val="128"/>
    </font>
    <font>
      <sz val="6"/>
      <color theme="1"/>
      <name val="Meiryo UI"/>
      <family val="3"/>
      <charset val="128"/>
    </font>
    <font>
      <sz val="8"/>
      <color theme="1"/>
      <name val="Meiryo UI"/>
      <family val="3"/>
      <charset val="128"/>
    </font>
    <font>
      <b/>
      <sz val="14"/>
      <color theme="1"/>
      <name val="Meiryo UI"/>
      <family val="3"/>
      <charset val="128"/>
    </font>
    <font>
      <sz val="9"/>
      <color theme="1"/>
      <name val="Meiryo UI"/>
      <family val="3"/>
      <charset val="128"/>
    </font>
    <font>
      <sz val="13"/>
      <color theme="1"/>
      <name val="Meiryo UI"/>
      <family val="3"/>
      <charset val="128"/>
    </font>
    <font>
      <b/>
      <sz val="16"/>
      <color theme="1"/>
      <name val="Meiryo UI"/>
      <family val="3"/>
      <charset val="128"/>
    </font>
    <font>
      <sz val="12"/>
      <color theme="1"/>
      <name val="Meiryo UI"/>
      <family val="3"/>
      <charset val="128"/>
    </font>
    <font>
      <sz val="16"/>
      <color theme="1"/>
      <name val="Meiryo UI"/>
      <family val="3"/>
      <charset val="128"/>
    </font>
    <font>
      <b/>
      <sz val="12"/>
      <color theme="1"/>
      <name val="Meiryo UI"/>
      <family val="3"/>
      <charset val="128"/>
    </font>
    <font>
      <u/>
      <sz val="10"/>
      <color theme="1"/>
      <name val="Meiryo UI"/>
      <family val="3"/>
      <charset val="128"/>
    </font>
    <font>
      <sz val="14"/>
      <color rgb="FFFF0000"/>
      <name val="Meiryo UI"/>
      <family val="3"/>
      <charset val="128"/>
    </font>
    <font>
      <b/>
      <sz val="14"/>
      <color rgb="FFFF0000"/>
      <name val="Meiryo UI"/>
      <family val="3"/>
      <charset val="128"/>
    </font>
    <font>
      <b/>
      <sz val="16"/>
      <color rgb="FFFF0000"/>
      <name val="Meiryo UI"/>
      <family val="3"/>
      <charset val="128"/>
    </font>
    <font>
      <sz val="12"/>
      <color theme="1"/>
      <name val="BIZ UDゴシック"/>
      <family val="3"/>
      <charset val="128"/>
    </font>
    <font>
      <sz val="10"/>
      <color theme="1"/>
      <name val="BIZ UDP明朝 Medium"/>
      <family val="1"/>
      <charset val="128"/>
    </font>
    <font>
      <sz val="14"/>
      <color theme="1"/>
      <name val="BIZ UDP明朝 Medium"/>
      <family val="1"/>
      <charset val="128"/>
    </font>
    <font>
      <sz val="9"/>
      <color theme="1"/>
      <name val="BIZ UDP明朝 Medium"/>
      <family val="1"/>
      <charset val="128"/>
    </font>
    <font>
      <sz val="14"/>
      <color theme="1"/>
      <name val="BIZ UDゴシック"/>
      <family val="3"/>
      <charset val="128"/>
    </font>
    <font>
      <sz val="12"/>
      <color rgb="FFFF0000"/>
      <name val="BIZ UDゴシック"/>
      <family val="3"/>
      <charset val="128"/>
    </font>
    <font>
      <sz val="12"/>
      <color theme="1"/>
      <name val="BIZ UD明朝 Medium"/>
      <family val="1"/>
      <charset val="128"/>
    </font>
    <font>
      <sz val="12"/>
      <color theme="1"/>
      <name val="BIZ UDP明朝 Medium"/>
      <family val="1"/>
      <charset val="128"/>
    </font>
    <font>
      <sz val="12"/>
      <color rgb="FFFF0000"/>
      <name val="BIZ UDP明朝 Medium"/>
      <family val="1"/>
      <charset val="128"/>
    </font>
    <font>
      <sz val="11"/>
      <color rgb="FFFF0000"/>
      <name val="ＭＳ Ｐゴシック"/>
      <family val="2"/>
      <charset val="128"/>
      <scheme val="minor"/>
    </font>
    <font>
      <b/>
      <sz val="12"/>
      <color rgb="FFFF0000"/>
      <name val="BIZ UDP明朝 Medium"/>
      <family val="1"/>
      <charset val="128"/>
    </font>
    <font>
      <sz val="12"/>
      <color theme="0"/>
      <name val="BIZ UDゴシック"/>
      <family val="3"/>
      <charset val="128"/>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DDEBF7"/>
        <bgColor indexed="64"/>
      </patternFill>
    </fill>
    <fill>
      <patternFill patternType="solid">
        <fgColor theme="0"/>
        <bgColor indexed="64"/>
      </patternFill>
    </fill>
    <fill>
      <patternFill patternType="solid">
        <fgColor rgb="FFCCECFF"/>
        <bgColor indexed="64"/>
      </patternFill>
    </fill>
    <fill>
      <patternFill patternType="solid">
        <fgColor rgb="FF9EAAE4"/>
        <bgColor indexed="64"/>
      </patternFill>
    </fill>
    <fill>
      <patternFill patternType="solid">
        <fgColor theme="0" tint="-0.14999847407452621"/>
        <bgColor indexed="64"/>
      </patternFill>
    </fill>
    <fill>
      <patternFill patternType="solid">
        <fgColor rgb="FFFFCCFF"/>
        <bgColor indexed="64"/>
      </patternFill>
    </fill>
    <fill>
      <patternFill patternType="solid">
        <fgColor rgb="FF99FFCC"/>
        <bgColor indexed="64"/>
      </patternFill>
    </fill>
  </fills>
  <borders count="92">
    <border>
      <left/>
      <right/>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style="thin">
        <color indexed="64"/>
      </bottom>
      <diagonal/>
    </border>
    <border>
      <left style="hair">
        <color theme="1"/>
      </left>
      <right style="thin">
        <color indexed="64"/>
      </right>
      <top style="hair">
        <color theme="1"/>
      </top>
      <bottom style="hair">
        <color theme="1"/>
      </bottom>
      <diagonal/>
    </border>
    <border>
      <left style="hair">
        <color theme="1"/>
      </left>
      <right style="thin">
        <color indexed="64"/>
      </right>
      <top style="hair">
        <color theme="1"/>
      </top>
      <bottom style="thin">
        <color indexed="64"/>
      </bottom>
      <diagonal/>
    </border>
    <border>
      <left style="hair">
        <color theme="1"/>
      </left>
      <right style="hair">
        <color theme="1"/>
      </right>
      <top/>
      <bottom style="hair">
        <color theme="1"/>
      </bottom>
      <diagonal/>
    </border>
    <border>
      <left style="hair">
        <color theme="1"/>
      </left>
      <right style="thin">
        <color indexed="64"/>
      </right>
      <top/>
      <bottom style="hair">
        <color theme="1"/>
      </bottom>
      <diagonal/>
    </border>
    <border>
      <left style="hair">
        <color theme="1"/>
      </left>
      <right style="hair">
        <color theme="1"/>
      </right>
      <top style="thin">
        <color indexed="64"/>
      </top>
      <bottom style="thin">
        <color indexed="64"/>
      </bottom>
      <diagonal/>
    </border>
    <border>
      <left style="hair">
        <color theme="1"/>
      </left>
      <right style="thin">
        <color indexed="64"/>
      </right>
      <top style="thin">
        <color indexed="64"/>
      </top>
      <bottom style="thin">
        <color indexed="64"/>
      </bottom>
      <diagonal/>
    </border>
    <border>
      <left/>
      <right style="hair">
        <color theme="1"/>
      </right>
      <top style="thin">
        <color indexed="64"/>
      </top>
      <bottom style="thin">
        <color indexed="64"/>
      </bottom>
      <diagonal/>
    </border>
    <border>
      <left/>
      <right style="hair">
        <color theme="1"/>
      </right>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indexed="64"/>
      </bottom>
      <diagonal/>
    </border>
    <border>
      <left style="thick">
        <color indexed="64"/>
      </left>
      <right style="hair">
        <color theme="1"/>
      </right>
      <top style="thick">
        <color indexed="64"/>
      </top>
      <bottom style="thin">
        <color indexed="64"/>
      </bottom>
      <diagonal/>
    </border>
    <border>
      <left style="hair">
        <color theme="1"/>
      </left>
      <right style="hair">
        <color theme="1"/>
      </right>
      <top style="thick">
        <color indexed="64"/>
      </top>
      <bottom style="thin">
        <color indexed="64"/>
      </bottom>
      <diagonal/>
    </border>
    <border>
      <left style="hair">
        <color theme="1"/>
      </left>
      <right style="thick">
        <color indexed="64"/>
      </right>
      <top style="thick">
        <color indexed="64"/>
      </top>
      <bottom style="thin">
        <color indexed="64"/>
      </bottom>
      <diagonal/>
    </border>
    <border>
      <left style="thick">
        <color indexed="64"/>
      </left>
      <right style="hair">
        <color theme="1"/>
      </right>
      <top/>
      <bottom style="hair">
        <color theme="1"/>
      </bottom>
      <diagonal/>
    </border>
    <border>
      <left style="hair">
        <color theme="1"/>
      </left>
      <right style="thick">
        <color indexed="64"/>
      </right>
      <top/>
      <bottom style="hair">
        <color theme="1"/>
      </bottom>
      <diagonal/>
    </border>
    <border>
      <left style="thick">
        <color indexed="64"/>
      </left>
      <right style="hair">
        <color theme="1"/>
      </right>
      <top style="hair">
        <color theme="1"/>
      </top>
      <bottom style="hair">
        <color theme="1"/>
      </bottom>
      <diagonal/>
    </border>
    <border>
      <left style="hair">
        <color theme="1"/>
      </left>
      <right style="thick">
        <color indexed="64"/>
      </right>
      <top style="hair">
        <color theme="1"/>
      </top>
      <bottom style="hair">
        <color theme="1"/>
      </bottom>
      <diagonal/>
    </border>
    <border>
      <left style="thick">
        <color indexed="64"/>
      </left>
      <right style="hair">
        <color theme="1"/>
      </right>
      <top style="hair">
        <color theme="1"/>
      </top>
      <bottom style="thick">
        <color indexed="64"/>
      </bottom>
      <diagonal/>
    </border>
    <border>
      <left style="hair">
        <color theme="1"/>
      </left>
      <right style="hair">
        <color theme="1"/>
      </right>
      <top style="hair">
        <color theme="1"/>
      </top>
      <bottom style="thick">
        <color indexed="64"/>
      </bottom>
      <diagonal/>
    </border>
    <border>
      <left style="hair">
        <color theme="1"/>
      </left>
      <right style="thick">
        <color indexed="64"/>
      </right>
      <top style="hair">
        <color theme="1"/>
      </top>
      <bottom style="thick">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right style="hair">
        <color auto="1"/>
      </right>
      <top style="thin">
        <color indexed="64"/>
      </top>
      <bottom style="hair">
        <color auto="1"/>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auto="1"/>
      </top>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theme="1"/>
      </left>
      <right/>
      <top style="thick">
        <color indexed="64"/>
      </top>
      <bottom style="thin">
        <color indexed="64"/>
      </bottom>
      <diagonal/>
    </border>
    <border>
      <left style="hair">
        <color theme="1"/>
      </left>
      <right/>
      <top/>
      <bottom style="hair">
        <color theme="1"/>
      </bottom>
      <diagonal/>
    </border>
    <border>
      <left style="hair">
        <color theme="1"/>
      </left>
      <right/>
      <top style="hair">
        <color theme="1"/>
      </top>
      <bottom style="hair">
        <color theme="1"/>
      </bottom>
      <diagonal/>
    </border>
    <border>
      <left style="hair">
        <color theme="1"/>
      </left>
      <right/>
      <top style="hair">
        <color theme="1"/>
      </top>
      <bottom style="thick">
        <color indexed="64"/>
      </bottom>
      <diagonal/>
    </border>
    <border>
      <left/>
      <right style="hair">
        <color theme="1"/>
      </right>
      <top style="thick">
        <color indexed="64"/>
      </top>
      <bottom style="thin">
        <color indexed="64"/>
      </bottom>
      <diagonal/>
    </border>
    <border>
      <left/>
      <right style="hair">
        <color theme="1"/>
      </right>
      <top style="hair">
        <color theme="1"/>
      </top>
      <bottom style="thick">
        <color indexed="64"/>
      </bottom>
      <diagonal/>
    </border>
    <border>
      <left style="thick">
        <color theme="1"/>
      </left>
      <right style="thick">
        <color theme="1"/>
      </right>
      <top/>
      <bottom style="hair">
        <color theme="1"/>
      </bottom>
      <diagonal/>
    </border>
    <border>
      <left style="thick">
        <color theme="1"/>
      </left>
      <right style="thick">
        <color theme="1"/>
      </right>
      <top style="hair">
        <color theme="1"/>
      </top>
      <bottom style="hair">
        <color theme="1"/>
      </bottom>
      <diagonal/>
    </border>
    <border>
      <left style="thick">
        <color theme="1"/>
      </left>
      <right style="thick">
        <color theme="1"/>
      </right>
      <top style="thin">
        <color theme="1"/>
      </top>
      <bottom style="thin">
        <color indexed="64"/>
      </bottom>
      <diagonal/>
    </border>
    <border>
      <left style="thick">
        <color theme="1"/>
      </left>
      <right style="thick">
        <color theme="1"/>
      </right>
      <top style="hair">
        <color theme="1"/>
      </top>
      <bottom style="thin">
        <color theme="1"/>
      </bottom>
      <diagonal/>
    </border>
    <border>
      <left style="thick">
        <color theme="1"/>
      </left>
      <right/>
      <top style="hair">
        <color theme="1"/>
      </top>
      <bottom style="hair">
        <color theme="1"/>
      </bottom>
      <diagonal/>
    </border>
    <border>
      <left/>
      <right/>
      <top style="hair">
        <color theme="1"/>
      </top>
      <bottom style="hair">
        <color theme="1"/>
      </bottom>
      <diagonal/>
    </border>
    <border>
      <left style="hair">
        <color theme="1"/>
      </left>
      <right style="hair">
        <color theme="1"/>
      </right>
      <top style="thick">
        <color theme="1"/>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s>
  <cellStyleXfs count="7">
    <xf numFmtId="0" fontId="0" fillId="0" borderId="0">
      <alignment vertical="center"/>
    </xf>
    <xf numFmtId="38" fontId="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2" fillId="0" borderId="0"/>
    <xf numFmtId="38" fontId="12" fillId="0" borderId="0" applyFont="0" applyFill="0" applyBorder="0" applyAlignment="0" applyProtection="0"/>
    <xf numFmtId="38" fontId="12" fillId="0" borderId="0" applyFont="0" applyFill="0" applyBorder="0" applyAlignment="0" applyProtection="0"/>
  </cellStyleXfs>
  <cellXfs count="288">
    <xf numFmtId="0" fontId="0" fillId="0" borderId="0" xfId="0">
      <alignment vertical="center"/>
    </xf>
    <xf numFmtId="0" fontId="13" fillId="0" borderId="0" xfId="0" applyFont="1" applyFill="1" applyBorder="1" applyAlignment="1" applyProtection="1">
      <alignment vertical="center"/>
    </xf>
    <xf numFmtId="176" fontId="13" fillId="0" borderId="0" xfId="0" applyNumberFormat="1" applyFont="1" applyFill="1" applyBorder="1" applyAlignment="1" applyProtection="1">
      <alignment vertical="center"/>
    </xf>
    <xf numFmtId="0" fontId="13" fillId="0" borderId="0" xfId="0" applyFont="1" applyFill="1" applyBorder="1" applyProtection="1">
      <alignment vertical="center"/>
    </xf>
    <xf numFmtId="176" fontId="22" fillId="5" borderId="0" xfId="0" applyNumberFormat="1" applyFont="1" applyFill="1" applyBorder="1" applyAlignment="1" applyProtection="1">
      <alignment horizontal="right" vertical="center"/>
    </xf>
    <xf numFmtId="0" fontId="22" fillId="5" borderId="0" xfId="0" applyFont="1" applyFill="1" applyBorder="1" applyAlignment="1" applyProtection="1">
      <alignment horizontal="right" vertical="center"/>
    </xf>
    <xf numFmtId="176" fontId="21" fillId="5" borderId="0" xfId="0" applyNumberFormat="1" applyFont="1" applyFill="1" applyBorder="1" applyAlignment="1" applyProtection="1">
      <alignment vertical="center"/>
    </xf>
    <xf numFmtId="0" fontId="24" fillId="5" borderId="0" xfId="0" applyFont="1" applyFill="1" applyBorder="1" applyAlignment="1" applyProtection="1">
      <alignment vertical="center"/>
    </xf>
    <xf numFmtId="0" fontId="21" fillId="5" borderId="0" xfId="0" applyFont="1" applyFill="1" applyBorder="1" applyAlignment="1" applyProtection="1">
      <alignment vertical="center"/>
    </xf>
    <xf numFmtId="0" fontId="18" fillId="0" borderId="0" xfId="0" applyFont="1" applyProtection="1">
      <alignment vertical="center"/>
      <protection locked="0"/>
    </xf>
    <xf numFmtId="0" fontId="13" fillId="0" borderId="0" xfId="0" applyFont="1" applyProtection="1">
      <alignment vertical="center"/>
      <protection locked="0"/>
    </xf>
    <xf numFmtId="0" fontId="15" fillId="0" borderId="0" xfId="0" applyFont="1" applyProtection="1">
      <alignment vertical="center"/>
      <protection locked="0"/>
    </xf>
    <xf numFmtId="0" fontId="19"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Protection="1">
      <alignment vertical="center"/>
      <protection locked="0"/>
    </xf>
    <xf numFmtId="0" fontId="8" fillId="0" borderId="0" xfId="0" applyFont="1" applyProtection="1">
      <alignment vertical="center"/>
      <protection locked="0"/>
    </xf>
    <xf numFmtId="0" fontId="13" fillId="0" borderId="0" xfId="0" applyFont="1" applyFill="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13" fillId="7" borderId="20" xfId="0" applyFont="1" applyFill="1" applyBorder="1" applyProtection="1">
      <alignment vertical="center"/>
      <protection locked="0"/>
    </xf>
    <xf numFmtId="0" fontId="20" fillId="6" borderId="23" xfId="0" applyFont="1" applyFill="1" applyBorder="1" applyProtection="1">
      <alignment vertical="center"/>
      <protection locked="0"/>
    </xf>
    <xf numFmtId="0" fontId="20" fillId="6" borderId="25" xfId="0" applyFont="1" applyFill="1" applyBorder="1" applyProtection="1">
      <alignment vertical="center"/>
      <protection locked="0"/>
    </xf>
    <xf numFmtId="0" fontId="20" fillId="6" borderId="27" xfId="0" applyFont="1" applyFill="1" applyBorder="1" applyProtection="1">
      <alignment vertical="center"/>
      <protection locked="0"/>
    </xf>
    <xf numFmtId="0" fontId="4" fillId="0" borderId="0" xfId="0" applyFont="1" applyProtection="1">
      <alignment vertical="center"/>
      <protection locked="0"/>
    </xf>
    <xf numFmtId="0" fontId="16" fillId="0" borderId="0" xfId="0" applyFont="1" applyProtection="1">
      <alignment vertical="center"/>
      <protection locked="0"/>
    </xf>
    <xf numFmtId="0" fontId="14" fillId="3" borderId="0" xfId="0" applyFont="1" applyFill="1" applyProtection="1">
      <alignment vertical="center"/>
      <protection locked="0"/>
    </xf>
    <xf numFmtId="0" fontId="15" fillId="0" borderId="0" xfId="0" applyFont="1" applyProtection="1">
      <alignment vertical="center"/>
    </xf>
    <xf numFmtId="0" fontId="13"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22" fillId="0" borderId="0" xfId="0" applyFont="1" applyAlignment="1" applyProtection="1">
      <alignment horizontal="right" vertical="center"/>
    </xf>
    <xf numFmtId="0" fontId="22" fillId="0" borderId="0" xfId="0" applyFont="1" applyProtection="1">
      <alignment vertical="center"/>
    </xf>
    <xf numFmtId="0" fontId="21" fillId="0" borderId="63" xfId="0" applyFont="1" applyBorder="1" applyProtection="1">
      <alignment vertical="center"/>
    </xf>
    <xf numFmtId="0" fontId="23" fillId="0" borderId="0" xfId="0" applyFont="1" applyProtection="1">
      <alignment vertical="center"/>
    </xf>
    <xf numFmtId="0" fontId="24" fillId="0" borderId="0" xfId="0" applyFont="1" applyBorder="1" applyAlignment="1" applyProtection="1">
      <alignment vertical="center"/>
    </xf>
    <xf numFmtId="0" fontId="21" fillId="0" borderId="0" xfId="0" applyFont="1" applyBorder="1" applyAlignment="1" applyProtection="1">
      <alignment vertical="center"/>
    </xf>
    <xf numFmtId="0" fontId="24" fillId="0" borderId="0" xfId="0" applyFont="1" applyProtection="1">
      <alignment vertical="center"/>
    </xf>
    <xf numFmtId="0" fontId="4" fillId="0" borderId="0" xfId="0" applyFont="1" applyProtection="1">
      <alignment vertical="center"/>
    </xf>
    <xf numFmtId="0" fontId="3" fillId="0" borderId="0" xfId="0" applyFont="1" applyProtection="1">
      <alignment vertical="center"/>
    </xf>
    <xf numFmtId="0" fontId="21" fillId="0" borderId="0" xfId="0" applyFont="1" applyBorder="1" applyAlignment="1" applyProtection="1">
      <alignment horizontal="left" vertical="center"/>
    </xf>
    <xf numFmtId="0" fontId="21" fillId="0" borderId="0" xfId="0" applyFont="1" applyBorder="1" applyAlignment="1" applyProtection="1">
      <alignment horizontal="right" vertical="center"/>
    </xf>
    <xf numFmtId="38" fontId="21" fillId="0" borderId="0" xfId="1" applyFont="1" applyAlignment="1" applyProtection="1">
      <alignment vertical="center"/>
    </xf>
    <xf numFmtId="0" fontId="18" fillId="0" borderId="0" xfId="0" applyFont="1" applyAlignment="1" applyProtection="1">
      <alignment horizontal="center" vertical="center"/>
    </xf>
    <xf numFmtId="0" fontId="19" fillId="0" borderId="0" xfId="0" applyFont="1" applyFill="1" applyBorder="1" applyProtection="1">
      <alignment vertical="center"/>
    </xf>
    <xf numFmtId="0" fontId="13" fillId="0" borderId="0" xfId="0" applyFont="1" applyFill="1" applyBorder="1" applyAlignment="1" applyProtection="1">
      <alignment horizontal="center" vertical="center"/>
    </xf>
    <xf numFmtId="0" fontId="17" fillId="0" borderId="0" xfId="0"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center"/>
    </xf>
    <xf numFmtId="0" fontId="15" fillId="5" borderId="0"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0" fontId="17" fillId="5" borderId="0" xfId="0" applyFont="1" applyFill="1" applyBorder="1" applyAlignment="1" applyProtection="1">
      <alignment horizontal="left" vertical="center"/>
    </xf>
    <xf numFmtId="0" fontId="17" fillId="5" borderId="0" xfId="0" applyFont="1" applyFill="1" applyBorder="1" applyAlignment="1" applyProtection="1">
      <alignment horizontal="right" vertical="center"/>
    </xf>
    <xf numFmtId="0" fontId="19" fillId="7" borderId="75" xfId="0" applyFont="1" applyFill="1" applyBorder="1" applyAlignment="1" applyProtection="1">
      <alignment horizontal="center" vertical="center" wrapText="1"/>
      <protection locked="0"/>
    </xf>
    <xf numFmtId="0" fontId="15" fillId="8" borderId="83" xfId="0" applyFont="1" applyFill="1" applyBorder="1" applyAlignment="1" applyProtection="1">
      <alignment horizontal="center" vertical="center" wrapText="1"/>
    </xf>
    <xf numFmtId="0" fontId="5" fillId="0" borderId="0" xfId="0" applyFont="1" applyProtection="1">
      <alignment vertical="center"/>
    </xf>
    <xf numFmtId="0" fontId="8" fillId="0" borderId="0" xfId="0" applyFont="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9" fillId="4" borderId="0" xfId="0" applyFont="1" applyFill="1" applyProtection="1">
      <alignment vertical="center"/>
    </xf>
    <xf numFmtId="0" fontId="10" fillId="4" borderId="0" xfId="0" applyFont="1" applyFill="1" applyProtection="1">
      <alignment vertical="center"/>
    </xf>
    <xf numFmtId="0" fontId="8" fillId="3" borderId="0" xfId="0" applyFont="1" applyFill="1" applyProtection="1">
      <alignment vertical="center"/>
    </xf>
    <xf numFmtId="0" fontId="8" fillId="0" borderId="7" xfId="0" applyFont="1" applyBorder="1" applyProtection="1">
      <alignment vertical="center"/>
    </xf>
    <xf numFmtId="38" fontId="5" fillId="4" borderId="0" xfId="1" applyFont="1" applyFill="1" applyProtection="1">
      <alignment vertical="center"/>
    </xf>
    <xf numFmtId="38" fontId="8" fillId="3" borderId="0" xfId="1" applyFont="1" applyFill="1" applyProtection="1">
      <alignment vertical="center"/>
    </xf>
    <xf numFmtId="38" fontId="5" fillId="0" borderId="0" xfId="1" applyFont="1" applyProtection="1">
      <alignment vertical="center"/>
    </xf>
    <xf numFmtId="38" fontId="3" fillId="0" borderId="0" xfId="1" applyFont="1" applyProtection="1">
      <alignment vertical="center"/>
    </xf>
    <xf numFmtId="38" fontId="8" fillId="0" borderId="0" xfId="1" applyFont="1" applyProtection="1">
      <alignment vertical="center"/>
    </xf>
    <xf numFmtId="38" fontId="8" fillId="0" borderId="0" xfId="1" applyFont="1" applyFill="1" applyProtection="1">
      <alignment vertical="center"/>
    </xf>
    <xf numFmtId="0" fontId="6" fillId="0" borderId="0" xfId="0" applyFont="1" applyProtection="1">
      <alignment vertical="center"/>
    </xf>
    <xf numFmtId="0" fontId="5" fillId="3" borderId="0" xfId="0" applyFont="1" applyFill="1" applyProtection="1">
      <alignment vertical="center"/>
    </xf>
    <xf numFmtId="176" fontId="8" fillId="3" borderId="0" xfId="0" applyNumberFormat="1" applyFont="1" applyFill="1" applyProtection="1">
      <alignment vertical="center"/>
    </xf>
    <xf numFmtId="176" fontId="8" fillId="0" borderId="0" xfId="0" applyNumberFormat="1" applyFont="1" applyProtection="1">
      <alignment vertical="center"/>
    </xf>
    <xf numFmtId="176" fontId="11" fillId="3" borderId="0" xfId="0" applyNumberFormat="1" applyFont="1" applyFill="1" applyProtection="1">
      <alignment vertical="center"/>
    </xf>
    <xf numFmtId="0" fontId="16" fillId="0" borderId="0" xfId="0" applyFont="1" applyProtection="1">
      <alignment vertical="center"/>
    </xf>
    <xf numFmtId="176" fontId="17" fillId="3" borderId="0" xfId="0" applyNumberFormat="1" applyFont="1" applyFill="1" applyProtection="1">
      <alignment vertical="center"/>
    </xf>
    <xf numFmtId="0" fontId="16" fillId="0" borderId="7" xfId="0" applyFont="1" applyBorder="1" applyProtection="1">
      <alignment vertical="center"/>
    </xf>
    <xf numFmtId="177" fontId="26" fillId="0" borderId="0" xfId="1" applyNumberFormat="1" applyFont="1" applyAlignment="1" applyProtection="1">
      <alignment horizontal="center" vertical="center" wrapText="1"/>
    </xf>
    <xf numFmtId="0" fontId="26" fillId="0" borderId="0" xfId="0" applyFont="1" applyAlignment="1" applyProtection="1">
      <alignment horizontal="center" vertical="center" shrinkToFit="1"/>
    </xf>
    <xf numFmtId="0" fontId="15" fillId="0" borderId="0" xfId="0" applyFont="1" applyFill="1" applyBorder="1" applyAlignment="1" applyProtection="1">
      <alignment horizontal="left" vertical="center" wrapText="1"/>
    </xf>
    <xf numFmtId="38" fontId="3" fillId="0" borderId="0" xfId="0" applyNumberFormat="1" applyFont="1" applyProtection="1">
      <alignment vertical="center"/>
    </xf>
    <xf numFmtId="0" fontId="22" fillId="0" borderId="46" xfId="0" applyFont="1" applyBorder="1" applyAlignment="1" applyProtection="1">
      <alignment horizontal="right" vertical="center" shrinkToFit="1"/>
    </xf>
    <xf numFmtId="0" fontId="22" fillId="5" borderId="47" xfId="0" applyFont="1" applyFill="1" applyBorder="1" applyAlignment="1" applyProtection="1">
      <alignment horizontal="right" vertical="center" shrinkToFit="1"/>
    </xf>
    <xf numFmtId="0" fontId="22" fillId="5" borderId="49" xfId="0" applyFont="1" applyFill="1" applyBorder="1" applyAlignment="1" applyProtection="1">
      <alignment horizontal="right" vertical="center" shrinkToFit="1"/>
    </xf>
    <xf numFmtId="0" fontId="22" fillId="5" borderId="31" xfId="0" applyFont="1" applyFill="1" applyBorder="1" applyAlignment="1" applyProtection="1">
      <alignment horizontal="right" vertical="center" shrinkToFit="1"/>
    </xf>
    <xf numFmtId="0" fontId="22" fillId="5" borderId="37" xfId="0" applyFont="1" applyFill="1" applyBorder="1" applyAlignment="1" applyProtection="1">
      <alignment horizontal="right" vertical="center" shrinkToFit="1"/>
    </xf>
    <xf numFmtId="0" fontId="22" fillId="5" borderId="69" xfId="0" applyFont="1" applyFill="1" applyBorder="1" applyAlignment="1" applyProtection="1">
      <alignment horizontal="right" vertical="center" shrinkToFit="1"/>
    </xf>
    <xf numFmtId="0" fontId="22" fillId="5" borderId="70" xfId="0" applyFont="1" applyFill="1" applyBorder="1" applyAlignment="1" applyProtection="1">
      <alignment horizontal="right" vertical="center" shrinkToFit="1"/>
    </xf>
    <xf numFmtId="0" fontId="22" fillId="5" borderId="72" xfId="0" applyFont="1" applyFill="1" applyBorder="1" applyAlignment="1" applyProtection="1">
      <alignment horizontal="right" vertical="center" shrinkToFit="1"/>
    </xf>
    <xf numFmtId="0" fontId="22" fillId="5" borderId="73" xfId="0" applyFont="1" applyFill="1" applyBorder="1" applyAlignment="1" applyProtection="1">
      <alignment horizontal="right" vertical="center" shrinkToFit="1"/>
    </xf>
    <xf numFmtId="0" fontId="22" fillId="5" borderId="42" xfId="0" applyFont="1" applyFill="1" applyBorder="1" applyAlignment="1" applyProtection="1">
      <alignment horizontal="right" vertical="center" shrinkToFit="1"/>
    </xf>
    <xf numFmtId="0" fontId="22" fillId="5" borderId="43" xfId="0" applyFont="1" applyFill="1" applyBorder="1" applyAlignment="1" applyProtection="1">
      <alignment horizontal="right" vertical="center" shrinkToFit="1"/>
    </xf>
    <xf numFmtId="38" fontId="27" fillId="0" borderId="0" xfId="0" applyNumberFormat="1" applyFont="1" applyAlignment="1" applyProtection="1">
      <alignment vertical="top"/>
    </xf>
    <xf numFmtId="0" fontId="28" fillId="0" borderId="0" xfId="0" applyFont="1" applyProtection="1">
      <alignment vertical="center"/>
    </xf>
    <xf numFmtId="38" fontId="27" fillId="0" borderId="0" xfId="0" applyNumberFormat="1" applyFont="1" applyAlignment="1" applyProtection="1">
      <alignment horizontal="center" vertical="top"/>
    </xf>
    <xf numFmtId="0" fontId="7" fillId="0" borderId="0" xfId="0" applyFont="1" applyBorder="1" applyProtection="1">
      <alignment vertical="center"/>
    </xf>
    <xf numFmtId="0" fontId="31" fillId="0" borderId="0" xfId="0" applyFont="1" applyAlignment="1" applyProtection="1">
      <alignment vertical="center" wrapText="1"/>
    </xf>
    <xf numFmtId="0" fontId="32" fillId="0" borderId="0" xfId="0" applyFont="1" applyAlignment="1" applyProtection="1">
      <alignment vertical="center" wrapText="1"/>
    </xf>
    <xf numFmtId="0" fontId="30" fillId="0" borderId="0" xfId="0" applyFont="1" applyAlignment="1" applyProtection="1">
      <alignment vertical="center" wrapText="1"/>
    </xf>
    <xf numFmtId="0" fontId="30" fillId="0" borderId="0" xfId="0" applyFont="1" applyAlignment="1" applyProtection="1">
      <alignment vertical="center" wrapText="1" shrinkToFit="1"/>
    </xf>
    <xf numFmtId="177" fontId="26" fillId="0" borderId="0" xfId="1" applyNumberFormat="1" applyFont="1" applyAlignment="1" applyProtection="1">
      <alignment horizontal="center" vertical="center" wrapText="1"/>
    </xf>
    <xf numFmtId="0" fontId="29" fillId="10" borderId="56" xfId="0" applyFont="1" applyFill="1" applyBorder="1" applyAlignment="1" applyProtection="1">
      <alignment horizontal="center" vertical="center" shrinkToFit="1"/>
      <protection locked="0"/>
    </xf>
    <xf numFmtId="0" fontId="29" fillId="10" borderId="55" xfId="0" applyFont="1" applyFill="1" applyBorder="1" applyAlignment="1" applyProtection="1">
      <alignment horizontal="center" vertical="center" shrinkToFit="1"/>
      <protection locked="0"/>
    </xf>
    <xf numFmtId="0" fontId="29" fillId="10" borderId="55" xfId="0" applyFont="1" applyFill="1" applyBorder="1" applyAlignment="1" applyProtection="1">
      <alignment vertical="center" shrinkToFit="1"/>
      <protection locked="0"/>
    </xf>
    <xf numFmtId="181" fontId="29" fillId="9" borderId="55" xfId="1" applyNumberFormat="1" applyFont="1" applyFill="1" applyBorder="1" applyAlignment="1" applyProtection="1">
      <alignment vertical="center" shrinkToFit="1"/>
      <protection locked="0"/>
    </xf>
    <xf numFmtId="0" fontId="29" fillId="0" borderId="0" xfId="0" applyFont="1" applyProtection="1">
      <alignment vertical="center"/>
    </xf>
    <xf numFmtId="0" fontId="29" fillId="0" borderId="0" xfId="0" applyFont="1" applyAlignment="1" applyProtection="1">
      <alignment vertical="center" wrapText="1"/>
    </xf>
    <xf numFmtId="0" fontId="29" fillId="0" borderId="55" xfId="0" applyFont="1" applyBorder="1" applyAlignment="1" applyProtection="1">
      <alignment horizontal="center" vertical="center" shrinkToFit="1"/>
    </xf>
    <xf numFmtId="0" fontId="29" fillId="0" borderId="0" xfId="0" applyFont="1" applyAlignment="1" applyProtection="1">
      <alignment vertical="center" shrinkToFit="1"/>
    </xf>
    <xf numFmtId="0" fontId="29" fillId="10" borderId="55" xfId="0" applyFont="1" applyFill="1" applyBorder="1" applyAlignment="1" applyProtection="1">
      <alignment vertical="center" shrinkToFit="1"/>
    </xf>
    <xf numFmtId="0" fontId="29" fillId="0" borderId="88" xfId="0" applyFont="1" applyBorder="1" applyAlignment="1" applyProtection="1">
      <alignment horizontal="center" vertical="center" shrinkToFit="1"/>
    </xf>
    <xf numFmtId="0" fontId="29" fillId="0" borderId="89" xfId="0" applyFont="1" applyBorder="1" applyAlignment="1" applyProtection="1">
      <alignment horizontal="center" vertical="center" shrinkToFit="1"/>
    </xf>
    <xf numFmtId="0" fontId="29" fillId="9" borderId="55" xfId="0" applyFont="1" applyFill="1" applyBorder="1" applyAlignment="1" applyProtection="1">
      <alignment vertical="center" shrinkToFit="1"/>
    </xf>
    <xf numFmtId="0" fontId="29" fillId="0" borderId="0" xfId="0" applyFont="1" applyFill="1" applyBorder="1" applyAlignment="1" applyProtection="1">
      <alignment horizontal="center" vertical="center" shrinkToFit="1"/>
    </xf>
    <xf numFmtId="0" fontId="29" fillId="0" borderId="0" xfId="0" applyFont="1" applyFill="1" applyAlignment="1" applyProtection="1">
      <alignment horizontal="center" vertical="center" shrinkToFit="1"/>
    </xf>
    <xf numFmtId="0" fontId="29" fillId="0" borderId="0" xfId="0" applyFont="1" applyFill="1" applyBorder="1" applyAlignment="1" applyProtection="1">
      <alignment vertical="center" shrinkToFit="1"/>
    </xf>
    <xf numFmtId="181" fontId="29" fillId="0" borderId="0" xfId="1" applyNumberFormat="1" applyFont="1" applyFill="1" applyBorder="1" applyAlignment="1" applyProtection="1">
      <alignment vertical="center" shrinkToFit="1"/>
    </xf>
    <xf numFmtId="0" fontId="29" fillId="0" borderId="55" xfId="0" applyFont="1" applyBorder="1" applyAlignment="1" applyProtection="1">
      <alignment horizontal="center" vertical="center"/>
    </xf>
    <xf numFmtId="177" fontId="29" fillId="0" borderId="55" xfId="0" applyNumberFormat="1" applyFont="1" applyBorder="1" applyAlignment="1" applyProtection="1">
      <alignment horizontal="right" vertical="center" shrinkToFit="1"/>
    </xf>
    <xf numFmtId="0" fontId="29" fillId="0" borderId="0" xfId="0" applyFont="1" applyBorder="1" applyAlignment="1" applyProtection="1">
      <alignment horizontal="right" vertical="center"/>
    </xf>
    <xf numFmtId="0" fontId="29" fillId="0" borderId="0" xfId="0" applyFont="1" applyBorder="1" applyAlignment="1" applyProtection="1">
      <alignment horizontal="center" vertical="center" wrapText="1"/>
    </xf>
    <xf numFmtId="0" fontId="29" fillId="0" borderId="0" xfId="0" applyFont="1" applyAlignment="1" applyProtection="1">
      <alignment horizontal="right" vertical="center"/>
    </xf>
    <xf numFmtId="177" fontId="29" fillId="0" borderId="0" xfId="0" applyNumberFormat="1" applyFont="1" applyBorder="1" applyProtection="1">
      <alignment vertical="center"/>
    </xf>
    <xf numFmtId="0" fontId="34" fillId="0" borderId="0" xfId="0" applyFont="1" applyAlignment="1" applyProtection="1">
      <alignment horizontal="right" vertical="center"/>
    </xf>
    <xf numFmtId="0" fontId="29" fillId="0" borderId="0" xfId="0" applyFont="1" applyProtection="1">
      <alignment vertical="center"/>
    </xf>
    <xf numFmtId="0" fontId="35" fillId="0" borderId="0" xfId="0" applyFont="1" applyAlignment="1" applyProtection="1">
      <alignment vertical="center" wrapText="1"/>
    </xf>
    <xf numFmtId="0" fontId="29" fillId="0" borderId="0" xfId="0" applyFont="1" applyProtection="1">
      <alignment vertical="center"/>
    </xf>
    <xf numFmtId="0" fontId="13" fillId="6" borderId="76" xfId="0" applyNumberFormat="1" applyFont="1" applyFill="1" applyBorder="1" applyAlignment="1" applyProtection="1">
      <alignment horizontal="center" vertical="center" shrinkToFit="1"/>
      <protection locked="0"/>
    </xf>
    <xf numFmtId="176" fontId="13" fillId="8" borderId="81" xfId="0" applyNumberFormat="1" applyFont="1" applyFill="1" applyBorder="1" applyAlignment="1" applyProtection="1">
      <alignment horizontal="center" vertical="center" shrinkToFit="1"/>
    </xf>
    <xf numFmtId="0" fontId="13" fillId="6" borderId="77" xfId="0" applyNumberFormat="1" applyFont="1" applyFill="1" applyBorder="1" applyAlignment="1" applyProtection="1">
      <alignment horizontal="center" vertical="center" shrinkToFit="1"/>
      <protection locked="0"/>
    </xf>
    <xf numFmtId="176" fontId="13" fillId="8" borderId="82" xfId="0" applyNumberFormat="1" applyFont="1" applyFill="1" applyBorder="1" applyAlignment="1" applyProtection="1">
      <alignment horizontal="center" vertical="center" shrinkToFit="1"/>
    </xf>
    <xf numFmtId="0" fontId="13" fillId="6" borderId="78" xfId="0" applyNumberFormat="1" applyFont="1" applyFill="1" applyBorder="1" applyAlignment="1" applyProtection="1">
      <alignment horizontal="center" vertical="center" shrinkToFit="1"/>
      <protection locked="0"/>
    </xf>
    <xf numFmtId="176" fontId="13" fillId="8" borderId="84" xfId="0" applyNumberFormat="1" applyFont="1" applyFill="1" applyBorder="1" applyAlignment="1" applyProtection="1">
      <alignment horizontal="center" vertical="center" shrinkToFit="1"/>
    </xf>
    <xf numFmtId="0" fontId="40" fillId="0" borderId="0" xfId="0" applyFont="1" applyProtection="1">
      <alignment vertical="center"/>
    </xf>
    <xf numFmtId="0" fontId="34" fillId="0" borderId="91" xfId="0" applyFont="1" applyBorder="1" applyProtection="1">
      <alignment vertical="center"/>
    </xf>
    <xf numFmtId="0" fontId="34" fillId="0" borderId="0" xfId="0" applyFont="1" applyProtection="1">
      <alignment vertical="center"/>
    </xf>
    <xf numFmtId="0" fontId="29" fillId="0" borderId="90" xfId="0" applyFont="1" applyBorder="1" applyAlignment="1" applyProtection="1">
      <alignment horizontal="center" vertical="center" shrinkToFit="1"/>
    </xf>
    <xf numFmtId="0" fontId="29" fillId="0" borderId="88" xfId="0" applyFont="1" applyBorder="1" applyAlignment="1" applyProtection="1">
      <alignment horizontal="center" vertical="center" shrinkToFit="1"/>
    </xf>
    <xf numFmtId="0" fontId="35" fillId="0" borderId="0" xfId="0" applyFont="1" applyAlignment="1" applyProtection="1">
      <alignment vertical="center" wrapText="1"/>
    </xf>
    <xf numFmtId="0" fontId="29" fillId="0" borderId="90" xfId="0" applyFont="1" applyBorder="1" applyAlignment="1" applyProtection="1">
      <alignment horizontal="center" vertical="center" wrapText="1" shrinkToFit="1"/>
    </xf>
    <xf numFmtId="0" fontId="29" fillId="0" borderId="88" xfId="0" applyFont="1" applyBorder="1" applyAlignment="1" applyProtection="1">
      <alignment horizontal="center" vertical="center" wrapText="1" shrinkToFit="1"/>
    </xf>
    <xf numFmtId="177" fontId="29" fillId="0" borderId="56" xfId="1" applyNumberFormat="1" applyFont="1" applyBorder="1" applyAlignment="1" applyProtection="1">
      <alignment horizontal="right" vertical="center" shrinkToFit="1"/>
    </xf>
    <xf numFmtId="177" fontId="29" fillId="0" borderId="58" xfId="1" applyNumberFormat="1" applyFont="1" applyBorder="1" applyAlignment="1" applyProtection="1">
      <alignment horizontal="right" vertical="center" shrinkToFit="1"/>
    </xf>
    <xf numFmtId="0" fontId="36" fillId="0" borderId="0" xfId="0" applyFont="1" applyAlignment="1" applyProtection="1">
      <alignment vertical="center" wrapText="1" shrinkToFit="1"/>
    </xf>
    <xf numFmtId="0" fontId="34" fillId="0" borderId="0" xfId="0" applyFont="1" applyAlignment="1" applyProtection="1">
      <alignment vertical="center" wrapText="1"/>
    </xf>
    <xf numFmtId="0" fontId="29" fillId="0" borderId="0" xfId="0" applyFont="1" applyAlignment="1" applyProtection="1">
      <alignment vertical="center" wrapText="1"/>
    </xf>
    <xf numFmtId="0" fontId="29" fillId="0" borderId="0" xfId="0" applyFont="1" applyProtection="1">
      <alignment vertical="center"/>
    </xf>
    <xf numFmtId="177" fontId="29" fillId="0" borderId="0" xfId="0" applyNumberFormat="1" applyFont="1" applyBorder="1" applyProtection="1">
      <alignment vertical="center"/>
    </xf>
    <xf numFmtId="0" fontId="34" fillId="0" borderId="0" xfId="0" applyFont="1" applyAlignment="1" applyProtection="1">
      <alignment vertical="top"/>
    </xf>
    <xf numFmtId="0" fontId="38" fillId="0" borderId="0" xfId="0" applyFont="1" applyAlignment="1">
      <alignment vertical="top"/>
    </xf>
    <xf numFmtId="0" fontId="33" fillId="0" borderId="0" xfId="0" applyFont="1" applyAlignment="1" applyProtection="1">
      <alignment horizontal="center" vertical="center"/>
    </xf>
    <xf numFmtId="0" fontId="29" fillId="0" borderId="0" xfId="0" applyFont="1" applyBorder="1" applyAlignment="1" applyProtection="1">
      <alignment horizontal="center" vertical="center" wrapText="1"/>
    </xf>
    <xf numFmtId="0" fontId="29" fillId="0" borderId="61" xfId="0" applyFont="1" applyBorder="1" applyAlignment="1" applyProtection="1">
      <alignment horizontal="center" vertical="center" wrapText="1"/>
    </xf>
    <xf numFmtId="0" fontId="29" fillId="0" borderId="56" xfId="0" applyFont="1" applyBorder="1" applyAlignment="1" applyProtection="1">
      <alignment horizontal="center" vertical="center"/>
    </xf>
    <xf numFmtId="0" fontId="29" fillId="0" borderId="58" xfId="0" applyFont="1" applyBorder="1" applyAlignment="1" applyProtection="1">
      <alignment horizontal="center" vertical="center"/>
    </xf>
    <xf numFmtId="0" fontId="36" fillId="0" borderId="0" xfId="0" applyFont="1" applyAlignment="1" applyProtection="1">
      <alignment vertical="center" wrapText="1"/>
    </xf>
    <xf numFmtId="38" fontId="3" fillId="0" borderId="0" xfId="0" applyNumberFormat="1" applyFont="1" applyProtection="1">
      <alignment vertical="center"/>
    </xf>
    <xf numFmtId="176" fontId="22" fillId="5" borderId="69" xfId="0" applyNumberFormat="1" applyFont="1" applyFill="1" applyBorder="1" applyAlignment="1" applyProtection="1">
      <alignment horizontal="right" vertical="center" shrinkToFit="1"/>
    </xf>
    <xf numFmtId="176" fontId="22" fillId="5" borderId="31" xfId="0" applyNumberFormat="1" applyFont="1" applyFill="1" applyBorder="1" applyAlignment="1" applyProtection="1">
      <alignment horizontal="right" vertical="center" shrinkToFit="1"/>
    </xf>
    <xf numFmtId="0" fontId="22" fillId="0" borderId="31" xfId="0" applyFont="1" applyBorder="1" applyAlignment="1" applyProtection="1">
      <alignment horizontal="right" vertical="center" shrinkToFit="1"/>
    </xf>
    <xf numFmtId="176" fontId="22" fillId="5" borderId="32" xfId="0" applyNumberFormat="1" applyFont="1" applyFill="1" applyBorder="1" applyAlignment="1" applyProtection="1">
      <alignment horizontal="right" vertical="center" shrinkToFit="1"/>
    </xf>
    <xf numFmtId="0" fontId="22" fillId="5" borderId="68" xfId="0" applyFont="1" applyFill="1" applyBorder="1" applyAlignment="1" applyProtection="1">
      <alignment horizontal="right" vertical="center" shrinkToFit="1"/>
    </xf>
    <xf numFmtId="0" fontId="22" fillId="5" borderId="69" xfId="0" applyFont="1" applyFill="1" applyBorder="1" applyAlignment="1" applyProtection="1">
      <alignment horizontal="right" vertical="center" shrinkToFit="1"/>
    </xf>
    <xf numFmtId="49" fontId="19" fillId="0" borderId="65" xfId="0" applyNumberFormat="1" applyFont="1" applyBorder="1" applyAlignment="1" applyProtection="1">
      <alignment horizontal="left" vertical="center"/>
    </xf>
    <xf numFmtId="49" fontId="19" fillId="0" borderId="66" xfId="0" applyNumberFormat="1" applyFont="1" applyBorder="1" applyAlignment="1" applyProtection="1">
      <alignment horizontal="left" vertical="center"/>
    </xf>
    <xf numFmtId="49" fontId="19" fillId="0" borderId="67" xfId="0" applyNumberFormat="1" applyFont="1" applyBorder="1" applyAlignment="1" applyProtection="1">
      <alignment horizontal="left" vertical="center"/>
    </xf>
    <xf numFmtId="49" fontId="19" fillId="0" borderId="34" xfId="0" applyNumberFormat="1" applyFont="1" applyFill="1" applyBorder="1" applyAlignment="1" applyProtection="1">
      <alignment horizontal="center" vertical="center"/>
    </xf>
    <xf numFmtId="49" fontId="19" fillId="0" borderId="36" xfId="0" applyNumberFormat="1" applyFont="1" applyFill="1" applyBorder="1" applyAlignment="1" applyProtection="1">
      <alignment horizontal="center" vertical="center"/>
    </xf>
    <xf numFmtId="49" fontId="19" fillId="0" borderId="74" xfId="0" applyNumberFormat="1" applyFont="1" applyFill="1" applyBorder="1" applyAlignment="1" applyProtection="1">
      <alignment horizontal="center" vertical="center"/>
    </xf>
    <xf numFmtId="49" fontId="19" fillId="0" borderId="37" xfId="0" applyNumberFormat="1" applyFont="1" applyFill="1" applyBorder="1" applyAlignment="1" applyProtection="1">
      <alignment horizontal="center" vertical="center"/>
    </xf>
    <xf numFmtId="178" fontId="22" fillId="0" borderId="47" xfId="0" applyNumberFormat="1" applyFont="1" applyBorder="1" applyAlignment="1" applyProtection="1">
      <alignment horizontal="right" vertical="center" shrinkToFit="1"/>
    </xf>
    <xf numFmtId="178" fontId="22" fillId="0" borderId="48" xfId="0" applyNumberFormat="1" applyFont="1" applyBorder="1" applyAlignment="1" applyProtection="1">
      <alignment horizontal="right" vertical="center" shrinkToFit="1"/>
    </xf>
    <xf numFmtId="0" fontId="22" fillId="5" borderId="42" xfId="0" applyFont="1" applyFill="1" applyBorder="1" applyAlignment="1" applyProtection="1">
      <alignment horizontal="center" vertical="center" shrinkToFit="1"/>
    </xf>
    <xf numFmtId="0" fontId="22" fillId="5" borderId="43" xfId="0" applyFont="1" applyFill="1" applyBorder="1" applyAlignment="1" applyProtection="1">
      <alignment horizontal="center" vertical="center" shrinkToFit="1"/>
    </xf>
    <xf numFmtId="0" fontId="22" fillId="0" borderId="42" xfId="0" applyFont="1" applyBorder="1" applyAlignment="1" applyProtection="1">
      <alignment horizontal="center" vertical="center" shrinkToFit="1"/>
    </xf>
    <xf numFmtId="49" fontId="19" fillId="0" borderId="30" xfId="0" applyNumberFormat="1" applyFont="1" applyBorder="1" applyAlignment="1" applyProtection="1">
      <alignment horizontal="left" vertical="center"/>
    </xf>
    <xf numFmtId="49" fontId="19" fillId="0" borderId="59" xfId="0" applyNumberFormat="1" applyFont="1" applyBorder="1" applyAlignment="1" applyProtection="1">
      <alignment horizontal="left" vertical="center"/>
    </xf>
    <xf numFmtId="0" fontId="13" fillId="5" borderId="35" xfId="0" applyFont="1" applyFill="1" applyBorder="1" applyAlignment="1" applyProtection="1">
      <alignment horizontal="center" vertical="center" shrinkToFit="1"/>
    </xf>
    <xf numFmtId="0" fontId="13" fillId="5" borderId="36" xfId="0" applyFont="1" applyFill="1" applyBorder="1" applyAlignment="1" applyProtection="1">
      <alignment horizontal="center" vertical="center" shrinkToFit="1"/>
    </xf>
    <xf numFmtId="176" fontId="22" fillId="5" borderId="47" xfId="0" applyNumberFormat="1" applyFont="1" applyFill="1" applyBorder="1" applyAlignment="1" applyProtection="1">
      <alignment horizontal="right" vertical="center" shrinkToFit="1"/>
    </xf>
    <xf numFmtId="49" fontId="19" fillId="0" borderId="44" xfId="0" applyNumberFormat="1" applyFont="1" applyBorder="1" applyAlignment="1" applyProtection="1">
      <alignment horizontal="left" vertical="center"/>
    </xf>
    <xf numFmtId="49" fontId="19" fillId="0" borderId="45" xfId="0" applyNumberFormat="1" applyFont="1" applyBorder="1" applyAlignment="1" applyProtection="1">
      <alignment horizontal="left" vertical="center"/>
    </xf>
    <xf numFmtId="49" fontId="19" fillId="0" borderId="52" xfId="0" applyNumberFormat="1" applyFont="1" applyBorder="1" applyAlignment="1" applyProtection="1">
      <alignment horizontal="left" vertical="center"/>
    </xf>
    <xf numFmtId="180" fontId="22" fillId="5" borderId="32" xfId="1" applyNumberFormat="1" applyFont="1" applyFill="1" applyBorder="1" applyAlignment="1" applyProtection="1">
      <alignment horizontal="right" vertical="center" shrinkToFit="1"/>
    </xf>
    <xf numFmtId="180" fontId="22" fillId="5" borderId="31" xfId="1" applyNumberFormat="1" applyFont="1" applyFill="1" applyBorder="1" applyAlignment="1" applyProtection="1">
      <alignment horizontal="right" vertical="center" shrinkToFit="1"/>
    </xf>
    <xf numFmtId="0" fontId="13" fillId="2" borderId="4"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176" fontId="13" fillId="8" borderId="17" xfId="0" applyNumberFormat="1" applyFont="1" applyFill="1" applyBorder="1" applyAlignment="1" applyProtection="1">
      <alignment horizontal="right" vertical="center" shrinkToFit="1"/>
    </xf>
    <xf numFmtId="176" fontId="13" fillId="8" borderId="12" xfId="0" applyNumberFormat="1" applyFont="1" applyFill="1" applyBorder="1" applyAlignment="1" applyProtection="1">
      <alignment horizontal="right" vertical="center" shrinkToFit="1"/>
    </xf>
    <xf numFmtId="176" fontId="13" fillId="8" borderId="18" xfId="0" applyNumberFormat="1" applyFont="1" applyFill="1" applyBorder="1" applyAlignment="1" applyProtection="1">
      <alignment horizontal="right" vertical="center" shrinkToFit="1"/>
    </xf>
    <xf numFmtId="176" fontId="13" fillId="8" borderId="8" xfId="0" applyNumberFormat="1" applyFont="1" applyFill="1" applyBorder="1" applyAlignment="1" applyProtection="1">
      <alignment horizontal="right" vertical="center" shrinkToFit="1"/>
    </xf>
    <xf numFmtId="0" fontId="13" fillId="6" borderId="8" xfId="0" applyNumberFormat="1" applyFont="1" applyFill="1" applyBorder="1" applyAlignment="1" applyProtection="1">
      <alignment horizontal="center" vertical="center" shrinkToFit="1"/>
      <protection locked="0"/>
    </xf>
    <xf numFmtId="0" fontId="13" fillId="7" borderId="87" xfId="0" applyFont="1" applyFill="1" applyBorder="1" applyAlignment="1" applyProtection="1">
      <alignment horizontal="center" vertical="center"/>
      <protection locked="0"/>
    </xf>
    <xf numFmtId="0" fontId="13" fillId="6" borderId="17" xfId="0" applyFont="1" applyFill="1" applyBorder="1" applyAlignment="1" applyProtection="1">
      <alignment horizontal="center" vertical="center" shrinkToFit="1"/>
      <protection locked="0"/>
    </xf>
    <xf numFmtId="0" fontId="13" fillId="6" borderId="12" xfId="0" applyFont="1" applyFill="1" applyBorder="1" applyAlignment="1" applyProtection="1">
      <alignment horizontal="center" vertical="center" shrinkToFit="1"/>
      <protection locked="0"/>
    </xf>
    <xf numFmtId="0" fontId="13" fillId="0" borderId="0" xfId="0" applyFont="1" applyBorder="1" applyProtection="1">
      <alignment vertical="center"/>
      <protection locked="0"/>
    </xf>
    <xf numFmtId="38" fontId="13" fillId="0" borderId="0" xfId="1" applyFont="1" applyBorder="1" applyProtection="1">
      <alignment vertical="center"/>
      <protection locked="0"/>
    </xf>
    <xf numFmtId="0" fontId="15" fillId="7" borderId="21" xfId="0" applyFont="1" applyFill="1" applyBorder="1" applyAlignment="1" applyProtection="1">
      <alignment horizontal="center" vertical="center" wrapText="1"/>
      <protection locked="0"/>
    </xf>
    <xf numFmtId="0" fontId="15" fillId="7" borderId="21" xfId="0" applyFont="1" applyFill="1" applyBorder="1" applyAlignment="1" applyProtection="1">
      <alignment horizontal="center" vertical="center"/>
      <protection locked="0"/>
    </xf>
    <xf numFmtId="176" fontId="13" fillId="6" borderId="8" xfId="0" applyNumberFormat="1" applyFont="1" applyFill="1" applyBorder="1" applyAlignment="1" applyProtection="1">
      <alignment horizontal="right" vertical="center" shrinkToFit="1"/>
      <protection locked="0"/>
    </xf>
    <xf numFmtId="176" fontId="13" fillId="6" borderId="26" xfId="0" applyNumberFormat="1" applyFont="1" applyFill="1" applyBorder="1" applyAlignment="1" applyProtection="1">
      <alignment horizontal="right" vertical="center" shrinkToFit="1"/>
      <protection locked="0"/>
    </xf>
    <xf numFmtId="0" fontId="13" fillId="6" borderId="12" xfId="0" applyNumberFormat="1" applyFont="1" applyFill="1" applyBorder="1" applyAlignment="1" applyProtection="1">
      <alignment horizontal="center" vertical="center" shrinkToFit="1"/>
      <protection locked="0"/>
    </xf>
    <xf numFmtId="0" fontId="13" fillId="7" borderId="79" xfId="0" applyFont="1" applyFill="1" applyBorder="1" applyAlignment="1" applyProtection="1">
      <alignment horizontal="center" vertical="center"/>
      <protection locked="0"/>
    </xf>
    <xf numFmtId="0" fontId="13" fillId="7" borderId="21"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176" fontId="13" fillId="6" borderId="12" xfId="0" applyNumberFormat="1" applyFont="1" applyFill="1" applyBorder="1" applyAlignment="1" applyProtection="1">
      <alignment horizontal="right" vertical="center" shrinkToFit="1"/>
      <protection locked="0"/>
    </xf>
    <xf numFmtId="176" fontId="13" fillId="6" borderId="24" xfId="0" applyNumberFormat="1" applyFont="1" applyFill="1" applyBorder="1" applyAlignment="1" applyProtection="1">
      <alignment horizontal="right" vertical="center" shrinkToFit="1"/>
      <protection locked="0"/>
    </xf>
    <xf numFmtId="0" fontId="22" fillId="0" borderId="33" xfId="0" applyFont="1" applyBorder="1" applyAlignment="1" applyProtection="1">
      <alignment horizontal="right" vertical="center" shrinkToFit="1"/>
    </xf>
    <xf numFmtId="0" fontId="22" fillId="0" borderId="32" xfId="0" applyFont="1" applyBorder="1" applyAlignment="1" applyProtection="1">
      <alignment horizontal="right" vertical="center" shrinkToFit="1"/>
    </xf>
    <xf numFmtId="176" fontId="22" fillId="5" borderId="71" xfId="0" applyNumberFormat="1" applyFont="1" applyFill="1" applyBorder="1" applyAlignment="1" applyProtection="1">
      <alignment horizontal="right" vertical="center" shrinkToFit="1"/>
    </xf>
    <xf numFmtId="176" fontId="22" fillId="5" borderId="72" xfId="0" applyNumberFormat="1" applyFont="1" applyFill="1" applyBorder="1" applyAlignment="1" applyProtection="1">
      <alignment horizontal="right" vertical="center" shrinkToFit="1"/>
    </xf>
    <xf numFmtId="0" fontId="22" fillId="5" borderId="38" xfId="0" applyFont="1" applyFill="1" applyBorder="1" applyAlignment="1" applyProtection="1">
      <alignment horizontal="left" vertical="center" shrinkToFit="1"/>
    </xf>
    <xf numFmtId="0" fontId="22" fillId="5" borderId="33" xfId="0" applyFont="1" applyFill="1" applyBorder="1" applyAlignment="1" applyProtection="1">
      <alignment horizontal="left" vertical="center" shrinkToFit="1"/>
    </xf>
    <xf numFmtId="0" fontId="22" fillId="5" borderId="53" xfId="0" applyFont="1" applyFill="1" applyBorder="1" applyAlignment="1" applyProtection="1">
      <alignment horizontal="left" vertical="center" shrinkToFit="1"/>
    </xf>
    <xf numFmtId="0" fontId="22" fillId="5" borderId="65" xfId="0" applyFont="1" applyFill="1" applyBorder="1" applyAlignment="1" applyProtection="1">
      <alignment horizontal="left" vertical="center" shrinkToFit="1"/>
    </xf>
    <xf numFmtId="0" fontId="22" fillId="5" borderId="66" xfId="0" applyFont="1" applyFill="1" applyBorder="1" applyAlignment="1" applyProtection="1">
      <alignment horizontal="left" vertical="center" shrinkToFit="1"/>
    </xf>
    <xf numFmtId="0" fontId="22" fillId="5" borderId="67" xfId="0" applyFont="1" applyFill="1" applyBorder="1" applyAlignment="1" applyProtection="1">
      <alignment horizontal="left" vertical="center" shrinkToFit="1"/>
    </xf>
    <xf numFmtId="0" fontId="13" fillId="0" borderId="41" xfId="0" applyFont="1" applyBorder="1" applyAlignment="1" applyProtection="1">
      <alignment horizontal="center" vertical="center" shrinkToFit="1"/>
    </xf>
    <xf numFmtId="0" fontId="13" fillId="0" borderId="42" xfId="0" applyFont="1" applyBorder="1" applyAlignment="1" applyProtection="1">
      <alignment horizontal="center" vertical="center" shrinkToFit="1"/>
    </xf>
    <xf numFmtId="0" fontId="13" fillId="5" borderId="42" xfId="0" applyFont="1" applyFill="1" applyBorder="1" applyAlignment="1" applyProtection="1">
      <alignment horizontal="center" vertical="center" shrinkToFit="1"/>
    </xf>
    <xf numFmtId="179" fontId="22" fillId="0" borderId="47" xfId="1" applyNumberFormat="1" applyFont="1" applyBorder="1" applyAlignment="1" applyProtection="1">
      <alignment horizontal="right" vertical="center" shrinkToFit="1"/>
    </xf>
    <xf numFmtId="179" fontId="22" fillId="0" borderId="48" xfId="1" applyNumberFormat="1" applyFont="1" applyBorder="1" applyAlignment="1" applyProtection="1">
      <alignment horizontal="right" vertical="center" shrinkToFit="1"/>
    </xf>
    <xf numFmtId="0" fontId="22" fillId="5" borderId="44" xfId="0" applyFont="1" applyFill="1" applyBorder="1" applyAlignment="1" applyProtection="1">
      <alignment horizontal="left" vertical="center" shrinkToFit="1"/>
    </xf>
    <xf numFmtId="0" fontId="22" fillId="5" borderId="45" xfId="0" applyFont="1" applyFill="1" applyBorder="1" applyAlignment="1" applyProtection="1">
      <alignment horizontal="left" vertical="center" shrinkToFit="1"/>
    </xf>
    <xf numFmtId="0" fontId="22" fillId="5" borderId="52" xfId="0" applyFont="1" applyFill="1" applyBorder="1" applyAlignment="1" applyProtection="1">
      <alignment horizontal="left" vertical="center" shrinkToFit="1"/>
    </xf>
    <xf numFmtId="179" fontId="22" fillId="0" borderId="46" xfId="1" applyNumberFormat="1" applyFont="1" applyBorder="1" applyAlignment="1" applyProtection="1">
      <alignment horizontal="right" vertical="center" shrinkToFit="1"/>
    </xf>
    <xf numFmtId="0" fontId="22" fillId="5" borderId="34" xfId="0" applyFont="1" applyFill="1" applyBorder="1" applyAlignment="1" applyProtection="1">
      <alignment horizontal="center" vertical="center" shrinkToFit="1"/>
    </xf>
    <xf numFmtId="0" fontId="22" fillId="5" borderId="35" xfId="0" applyFont="1" applyFill="1" applyBorder="1" applyAlignment="1" applyProtection="1">
      <alignment horizontal="center" vertical="center" shrinkToFit="1"/>
    </xf>
    <xf numFmtId="0" fontId="22" fillId="5" borderId="36" xfId="0" applyFont="1" applyFill="1" applyBorder="1" applyAlignment="1" applyProtection="1">
      <alignment horizontal="center" vertical="center" shrinkToFit="1"/>
    </xf>
    <xf numFmtId="0" fontId="22" fillId="5" borderId="50" xfId="0" applyFont="1" applyFill="1" applyBorder="1" applyAlignment="1" applyProtection="1">
      <alignment horizontal="center" vertical="center" shrinkToFit="1"/>
    </xf>
    <xf numFmtId="0" fontId="15" fillId="0" borderId="0" xfId="0" applyFont="1" applyFill="1" applyBorder="1" applyAlignment="1" applyProtection="1">
      <alignment horizontal="left" vertical="center" wrapText="1"/>
    </xf>
    <xf numFmtId="176" fontId="22" fillId="5" borderId="41" xfId="0" applyNumberFormat="1" applyFont="1" applyFill="1" applyBorder="1" applyAlignment="1" applyProtection="1">
      <alignment horizontal="right" vertical="center" shrinkToFit="1"/>
    </xf>
    <xf numFmtId="176" fontId="22" fillId="5" borderId="42" xfId="0" applyNumberFormat="1" applyFont="1" applyFill="1" applyBorder="1" applyAlignment="1" applyProtection="1">
      <alignment horizontal="right" vertical="center" shrinkToFit="1"/>
    </xf>
    <xf numFmtId="0" fontId="22" fillId="5" borderId="39" xfId="0" applyFont="1" applyFill="1" applyBorder="1" applyAlignment="1" applyProtection="1">
      <alignment horizontal="left" vertical="center" shrinkToFit="1"/>
    </xf>
    <xf numFmtId="0" fontId="22" fillId="5" borderId="40" xfId="0" applyFont="1" applyFill="1" applyBorder="1" applyAlignment="1" applyProtection="1">
      <alignment horizontal="left" vertical="center" shrinkToFit="1"/>
    </xf>
    <xf numFmtId="0" fontId="22" fillId="5" borderId="54" xfId="0" applyFont="1" applyFill="1" applyBorder="1" applyAlignment="1" applyProtection="1">
      <alignment horizontal="left" vertical="center" shrinkToFit="1"/>
    </xf>
    <xf numFmtId="38" fontId="17" fillId="0" borderId="0" xfId="0" applyNumberFormat="1" applyFont="1" applyAlignment="1" applyProtection="1">
      <alignment horizontal="center" vertical="center" shrinkToFit="1"/>
    </xf>
    <xf numFmtId="0" fontId="17" fillId="0" borderId="0" xfId="0" applyFont="1" applyAlignment="1" applyProtection="1">
      <alignment horizontal="center" vertical="center" shrinkToFit="1"/>
    </xf>
    <xf numFmtId="38" fontId="17" fillId="5" borderId="0" xfId="0" applyNumberFormat="1" applyFont="1" applyFill="1" applyBorder="1" applyAlignment="1" applyProtection="1">
      <alignment horizontal="center" vertical="center" shrinkToFit="1"/>
    </xf>
    <xf numFmtId="0" fontId="17" fillId="5" borderId="0" xfId="0" applyFont="1" applyFill="1" applyBorder="1" applyAlignment="1" applyProtection="1">
      <alignment horizontal="center" vertical="center" shrinkToFit="1"/>
    </xf>
    <xf numFmtId="38" fontId="17" fillId="0" borderId="30" xfId="0" applyNumberFormat="1" applyFont="1" applyBorder="1" applyAlignment="1" applyProtection="1">
      <alignment horizontal="center" vertical="center" shrinkToFit="1"/>
    </xf>
    <xf numFmtId="0" fontId="17" fillId="0" borderId="30" xfId="0" applyFont="1" applyBorder="1" applyAlignment="1" applyProtection="1">
      <alignment horizontal="center" vertical="center" shrinkToFit="1"/>
    </xf>
    <xf numFmtId="49" fontId="15" fillId="0" borderId="74" xfId="0" applyNumberFormat="1" applyFont="1" applyBorder="1" applyAlignment="1" applyProtection="1">
      <alignment horizontal="center" vertical="center"/>
    </xf>
    <xf numFmtId="49" fontId="15" fillId="0" borderId="37" xfId="0" applyNumberFormat="1" applyFont="1" applyBorder="1" applyAlignment="1" applyProtection="1">
      <alignment horizontal="center" vertical="center"/>
    </xf>
    <xf numFmtId="49" fontId="15" fillId="0" borderId="50" xfId="0" applyNumberFormat="1" applyFont="1" applyBorder="1" applyAlignment="1" applyProtection="1">
      <alignment horizontal="center" vertical="center"/>
    </xf>
    <xf numFmtId="49" fontId="15" fillId="0" borderId="43" xfId="0" applyNumberFormat="1" applyFont="1" applyBorder="1" applyAlignment="1" applyProtection="1">
      <alignment horizontal="center" vertical="center"/>
    </xf>
    <xf numFmtId="176" fontId="17" fillId="0" borderId="30" xfId="0" applyNumberFormat="1" applyFont="1" applyBorder="1" applyAlignment="1" applyProtection="1">
      <alignment horizontal="center" vertical="center" shrinkToFit="1"/>
    </xf>
    <xf numFmtId="49" fontId="19" fillId="0" borderId="60" xfId="0" applyNumberFormat="1" applyFont="1" applyBorder="1" applyAlignment="1" applyProtection="1">
      <alignment horizontal="left" vertical="center"/>
    </xf>
    <xf numFmtId="49" fontId="19" fillId="0" borderId="61" xfId="0" applyNumberFormat="1" applyFont="1" applyBorder="1" applyAlignment="1" applyProtection="1">
      <alignment horizontal="left" vertical="center"/>
    </xf>
    <xf numFmtId="49" fontId="19" fillId="0" borderId="62" xfId="0" applyNumberFormat="1" applyFont="1" applyBorder="1" applyAlignment="1" applyProtection="1">
      <alignment horizontal="left" vertical="center"/>
    </xf>
    <xf numFmtId="0" fontId="22" fillId="5" borderId="56" xfId="0" applyFont="1" applyFill="1" applyBorder="1" applyAlignment="1" applyProtection="1">
      <alignment horizontal="left" vertical="center" shrinkToFit="1"/>
    </xf>
    <xf numFmtId="0" fontId="22" fillId="5" borderId="57" xfId="0" applyFont="1" applyFill="1" applyBorder="1" applyAlignment="1" applyProtection="1">
      <alignment horizontal="left" vertical="center" shrinkToFit="1"/>
    </xf>
    <xf numFmtId="0" fontId="22" fillId="5" borderId="58" xfId="0" applyFont="1" applyFill="1" applyBorder="1" applyAlignment="1" applyProtection="1">
      <alignment horizontal="left" vertical="center" shrinkToFit="1"/>
    </xf>
    <xf numFmtId="177" fontId="26" fillId="0" borderId="0" xfId="1" applyNumberFormat="1" applyFont="1" applyAlignment="1" applyProtection="1">
      <alignment horizontal="center" vertical="center" wrapText="1"/>
    </xf>
    <xf numFmtId="0" fontId="26" fillId="0" borderId="0" xfId="0" applyFont="1" applyAlignment="1" applyProtection="1">
      <alignment horizontal="center" vertical="center" shrinkToFit="1"/>
    </xf>
    <xf numFmtId="38" fontId="21" fillId="0" borderId="63" xfId="1" applyFont="1" applyBorder="1" applyAlignment="1" applyProtection="1">
      <alignment horizontal="center" vertical="center" shrinkToFit="1"/>
    </xf>
    <xf numFmtId="38" fontId="18" fillId="0" borderId="61" xfId="0" applyNumberFormat="1" applyFont="1" applyBorder="1" applyAlignment="1" applyProtection="1">
      <alignment horizontal="center" vertical="center"/>
    </xf>
    <xf numFmtId="0" fontId="26" fillId="0" borderId="0" xfId="0" applyFont="1" applyAlignment="1" applyProtection="1">
      <alignment vertical="top" wrapText="1"/>
    </xf>
    <xf numFmtId="49" fontId="15" fillId="0" borderId="55" xfId="0" applyNumberFormat="1" applyFont="1" applyBorder="1" applyAlignment="1" applyProtection="1">
      <alignment horizontal="center" vertical="center"/>
    </xf>
    <xf numFmtId="49" fontId="15" fillId="0" borderId="57" xfId="0" applyNumberFormat="1" applyFont="1" applyBorder="1" applyAlignment="1" applyProtection="1">
      <alignment horizontal="center" vertical="center"/>
    </xf>
    <xf numFmtId="49" fontId="15" fillId="0" borderId="58" xfId="0" applyNumberFormat="1" applyFont="1" applyBorder="1" applyAlignment="1" applyProtection="1">
      <alignment horizontal="center" vertical="center"/>
    </xf>
    <xf numFmtId="38" fontId="21" fillId="0" borderId="0" xfId="1" applyFont="1" applyAlignment="1" applyProtection="1">
      <alignment horizontal="center" vertical="center"/>
    </xf>
    <xf numFmtId="38" fontId="27" fillId="0" borderId="0" xfId="0" applyNumberFormat="1" applyFont="1" applyAlignment="1" applyProtection="1">
      <alignment horizontal="center" vertical="top"/>
    </xf>
    <xf numFmtId="38" fontId="27" fillId="0" borderId="0" xfId="0" applyNumberFormat="1" applyFont="1" applyAlignment="1" applyProtection="1">
      <alignment vertical="top"/>
    </xf>
    <xf numFmtId="0" fontId="21" fillId="0" borderId="63" xfId="0" applyFont="1" applyBorder="1" applyAlignment="1" applyProtection="1">
      <alignment horizontal="left" vertical="center" shrinkToFit="1"/>
    </xf>
    <xf numFmtId="0" fontId="13" fillId="5" borderId="51" xfId="0" applyFont="1" applyFill="1" applyBorder="1" applyAlignment="1" applyProtection="1">
      <alignment horizontal="center" vertical="center" shrinkToFit="1"/>
    </xf>
    <xf numFmtId="0" fontId="24" fillId="5" borderId="64" xfId="0" applyFont="1" applyFill="1" applyBorder="1" applyAlignment="1" applyProtection="1">
      <alignment horizontal="center" vertical="center"/>
    </xf>
    <xf numFmtId="176" fontId="21" fillId="5" borderId="63" xfId="0" applyNumberFormat="1" applyFont="1" applyFill="1" applyBorder="1" applyAlignment="1" applyProtection="1">
      <alignment horizontal="center" vertical="center" shrinkToFit="1"/>
    </xf>
    <xf numFmtId="0" fontId="15" fillId="0" borderId="0" xfId="0" applyFont="1" applyAlignment="1" applyProtection="1">
      <alignment vertical="center" shrinkToFit="1"/>
    </xf>
    <xf numFmtId="176" fontId="13" fillId="8" borderId="9" xfId="0" applyNumberFormat="1" applyFont="1" applyFill="1" applyBorder="1" applyAlignment="1" applyProtection="1">
      <alignment horizontal="right" vertical="center" shrinkToFit="1"/>
    </xf>
    <xf numFmtId="176" fontId="13" fillId="6" borderId="28" xfId="0" applyNumberFormat="1" applyFont="1" applyFill="1" applyBorder="1" applyAlignment="1" applyProtection="1">
      <alignment horizontal="right" vertical="center" shrinkToFit="1"/>
      <protection locked="0"/>
    </xf>
    <xf numFmtId="176" fontId="13" fillId="6" borderId="29" xfId="0" applyNumberFormat="1" applyFont="1" applyFill="1" applyBorder="1" applyAlignment="1" applyProtection="1">
      <alignment horizontal="right" vertical="center" shrinkToFit="1"/>
      <protection locked="0"/>
    </xf>
    <xf numFmtId="0" fontId="13" fillId="6" borderId="28" xfId="0" applyNumberFormat="1" applyFont="1" applyFill="1" applyBorder="1" applyAlignment="1" applyProtection="1">
      <alignment horizontal="center" vertical="center" shrinkToFit="1"/>
      <protection locked="0"/>
    </xf>
    <xf numFmtId="176" fontId="13" fillId="8" borderId="10" xfId="0" applyNumberFormat="1" applyFont="1" applyFill="1" applyBorder="1" applyAlignment="1" applyProtection="1">
      <alignment horizontal="right" vertical="center" shrinkToFit="1"/>
    </xf>
    <xf numFmtId="176" fontId="13" fillId="8" borderId="19" xfId="0" applyNumberFormat="1" applyFont="1" applyFill="1" applyBorder="1" applyAlignment="1" applyProtection="1">
      <alignment horizontal="right" vertical="center" shrinkToFit="1"/>
    </xf>
    <xf numFmtId="176" fontId="13" fillId="8" borderId="11" xfId="0" applyNumberFormat="1" applyFont="1" applyFill="1" applyBorder="1" applyAlignment="1" applyProtection="1">
      <alignment horizontal="right" vertical="center" shrinkToFit="1"/>
    </xf>
    <xf numFmtId="0" fontId="13" fillId="6" borderId="80" xfId="0" applyFont="1" applyFill="1" applyBorder="1" applyAlignment="1" applyProtection="1">
      <alignment horizontal="center" vertical="center" shrinkToFit="1"/>
      <protection locked="0"/>
    </xf>
    <xf numFmtId="0" fontId="13" fillId="6" borderId="28" xfId="0" applyFont="1" applyFill="1" applyBorder="1" applyAlignment="1" applyProtection="1">
      <alignment horizontal="center" vertical="center" shrinkToFit="1"/>
      <protection locked="0"/>
    </xf>
    <xf numFmtId="0" fontId="13" fillId="8" borderId="14" xfId="0" applyFont="1" applyFill="1" applyBorder="1" applyAlignment="1" applyProtection="1">
      <alignment horizontal="center" vertical="center"/>
    </xf>
    <xf numFmtId="0" fontId="13" fillId="8" borderId="15" xfId="0" applyFont="1" applyFill="1" applyBorder="1" applyAlignment="1" applyProtection="1">
      <alignment horizontal="center" vertical="center"/>
    </xf>
    <xf numFmtId="176" fontId="13" fillId="8" borderId="13" xfId="0" applyNumberFormat="1" applyFont="1" applyFill="1" applyBorder="1" applyAlignment="1" applyProtection="1">
      <alignment horizontal="right" vertical="center" shrinkToFit="1"/>
    </xf>
    <xf numFmtId="0" fontId="13" fillId="8" borderId="16" xfId="0" applyFont="1" applyFill="1" applyBorder="1" applyAlignment="1" applyProtection="1">
      <alignment horizontal="center" vertical="center"/>
    </xf>
    <xf numFmtId="0" fontId="13" fillId="7" borderId="22" xfId="0" applyFont="1" applyFill="1" applyBorder="1" applyAlignment="1" applyProtection="1">
      <alignment horizontal="center" vertical="center"/>
      <protection locked="0"/>
    </xf>
    <xf numFmtId="0" fontId="13" fillId="6" borderId="85" xfId="0" applyFont="1" applyFill="1" applyBorder="1" applyAlignment="1" applyProtection="1">
      <alignment horizontal="center" vertical="center" shrinkToFit="1"/>
      <protection locked="0"/>
    </xf>
    <xf numFmtId="0" fontId="13" fillId="6" borderId="86" xfId="0" applyFont="1" applyFill="1" applyBorder="1" applyAlignment="1" applyProtection="1">
      <alignment horizontal="center" vertical="center" shrinkToFit="1"/>
      <protection locked="0"/>
    </xf>
  </cellXfs>
  <cellStyles count="7">
    <cellStyle name="桁区切り" xfId="1" builtinId="6"/>
    <cellStyle name="桁区切り 2" xfId="3" xr:uid="{00000000-0005-0000-0000-000001000000}"/>
    <cellStyle name="桁区切り 2 2" xfId="6" xr:uid="{00000000-0005-0000-0000-000002000000}"/>
    <cellStyle name="桁区切り 3" xfId="5" xr:uid="{00000000-0005-0000-0000-000003000000}"/>
    <cellStyle name="標準" xfId="0" builtinId="0"/>
    <cellStyle name="標準 2" xfId="2" xr:uid="{00000000-0005-0000-0000-000005000000}"/>
    <cellStyle name="標準 3" xfId="4" xr:uid="{00000000-0005-0000-0000-000006000000}"/>
  </cellStyles>
  <dxfs count="4">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CCFF"/>
      <color rgb="FF99FFCC"/>
      <color rgb="FFFFFFCC"/>
      <color rgb="FF0099FF"/>
      <color rgb="FF6699FF"/>
      <color rgb="FF0066FF"/>
      <color rgb="FF3399FF"/>
      <color rgb="FF66FFFF"/>
      <color rgb="FF00FF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187482</xdr:colOff>
      <xdr:row>22</xdr:row>
      <xdr:rowOff>240502</xdr:rowOff>
    </xdr:from>
    <xdr:to>
      <xdr:col>3</xdr:col>
      <xdr:colOff>33786</xdr:colOff>
      <xdr:row>25</xdr:row>
      <xdr:rowOff>120187</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686246" y="4618538"/>
          <a:ext cx="67976" cy="627831"/>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27568</xdr:colOff>
      <xdr:row>22</xdr:row>
      <xdr:rowOff>154569</xdr:rowOff>
    </xdr:from>
    <xdr:to>
      <xdr:col>25</xdr:col>
      <xdr:colOff>127831</xdr:colOff>
      <xdr:row>25</xdr:row>
      <xdr:rowOff>54307</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5696105" y="4394356"/>
          <a:ext cx="100263" cy="631536"/>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138780</xdr:colOff>
      <xdr:row>22</xdr:row>
      <xdr:rowOff>198938</xdr:rowOff>
    </xdr:from>
    <xdr:to>
      <xdr:col>30</xdr:col>
      <xdr:colOff>229017</xdr:colOff>
      <xdr:row>25</xdr:row>
      <xdr:rowOff>78623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a:off x="7026981" y="5553847"/>
          <a:ext cx="90237" cy="611483"/>
        </a:xfrm>
        <a:prstGeom prst="lef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27568</xdr:colOff>
      <xdr:row>22</xdr:row>
      <xdr:rowOff>154569</xdr:rowOff>
    </xdr:from>
    <xdr:to>
      <xdr:col>51</xdr:col>
      <xdr:colOff>127831</xdr:colOff>
      <xdr:row>25</xdr:row>
      <xdr:rowOff>54307</xdr:rowOff>
    </xdr:to>
    <xdr:sp macro="" textlink="">
      <xdr:nvSpPr>
        <xdr:cNvPr id="11" name="右大かっこ 10">
          <a:extLst>
            <a:ext uri="{FF2B5EF4-FFF2-40B4-BE49-F238E27FC236}">
              <a16:creationId xmlns:a16="http://schemas.microsoft.com/office/drawing/2014/main" id="{00000000-0008-0000-0100-00000B000000}"/>
            </a:ext>
          </a:extLst>
        </xdr:cNvPr>
        <xdr:cNvSpPr/>
      </xdr:nvSpPr>
      <xdr:spPr>
        <a:xfrm>
          <a:off x="5696105" y="4394356"/>
          <a:ext cx="100263" cy="631536"/>
        </a:xfrm>
        <a:prstGeom prst="rightBracket">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D35"/>
  <sheetViews>
    <sheetView showGridLines="0" tabSelected="1" zoomScale="85" zoomScaleNormal="85" workbookViewId="0">
      <selection activeCell="B13" sqref="B13"/>
    </sheetView>
  </sheetViews>
  <sheetFormatPr defaultRowHeight="13.8" x14ac:dyDescent="0.2"/>
  <cols>
    <col min="1" max="1" width="8.88671875" style="106"/>
    <col min="2" max="2" width="10.44140625" style="106" bestFit="1" customWidth="1"/>
    <col min="3" max="3" width="10.44140625" style="106" customWidth="1"/>
    <col min="4" max="5" width="10.33203125" style="106" customWidth="1"/>
    <col min="6" max="8" width="15.21875" style="106" customWidth="1"/>
    <col min="9" max="9" width="3.109375" style="106" customWidth="1"/>
    <col min="10" max="10" width="10" style="106" bestFit="1" customWidth="1"/>
    <col min="11" max="11" width="83.6640625" style="106" bestFit="1" customWidth="1"/>
    <col min="12" max="19" width="8.88671875" style="106"/>
    <col min="20" max="22" width="0" style="106" hidden="1" customWidth="1"/>
    <col min="23" max="16384" width="8.88671875" style="106"/>
  </cols>
  <sheetData>
    <row r="1" spans="1:21" x14ac:dyDescent="0.2">
      <c r="A1" s="151" t="s">
        <v>153</v>
      </c>
      <c r="B1" s="151"/>
      <c r="C1" s="151"/>
      <c r="D1" s="151"/>
      <c r="E1" s="151"/>
      <c r="F1" s="151"/>
      <c r="G1" s="151"/>
      <c r="H1" s="151"/>
    </row>
    <row r="2" spans="1:21" x14ac:dyDescent="0.2">
      <c r="A2" s="151"/>
      <c r="B2" s="151"/>
      <c r="C2" s="151"/>
      <c r="D2" s="151"/>
      <c r="E2" s="151"/>
      <c r="F2" s="151"/>
      <c r="G2" s="151"/>
      <c r="H2" s="151"/>
    </row>
    <row r="3" spans="1:21" ht="18.600000000000001" customHeight="1" x14ac:dyDescent="0.2">
      <c r="A3" s="106" t="s">
        <v>142</v>
      </c>
    </row>
    <row r="4" spans="1:21" ht="47.4" customHeight="1" x14ac:dyDescent="0.2">
      <c r="A4" s="139" t="s">
        <v>141</v>
      </c>
      <c r="B4" s="139"/>
      <c r="C4" s="139"/>
      <c r="D4" s="139"/>
      <c r="E4" s="139"/>
      <c r="F4" s="139"/>
      <c r="G4" s="139"/>
      <c r="H4" s="139"/>
      <c r="I4" s="107"/>
      <c r="J4" s="107"/>
      <c r="K4" s="107"/>
      <c r="L4" s="107"/>
    </row>
    <row r="5" spans="1:21" ht="15.6" customHeight="1" x14ac:dyDescent="0.2">
      <c r="A5" s="139" t="s">
        <v>128</v>
      </c>
      <c r="B5" s="139"/>
      <c r="C5" s="139"/>
      <c r="D5" s="139"/>
      <c r="E5" s="139"/>
      <c r="F5" s="139"/>
      <c r="G5" s="139"/>
      <c r="H5" s="139"/>
      <c r="I5" s="107"/>
      <c r="J5" s="107"/>
      <c r="K5" s="107"/>
      <c r="L5" s="107"/>
    </row>
    <row r="6" spans="1:21" ht="15.6" customHeight="1" x14ac:dyDescent="0.2">
      <c r="A6" s="139" t="s">
        <v>129</v>
      </c>
      <c r="B6" s="139"/>
      <c r="C6" s="139"/>
      <c r="D6" s="139"/>
      <c r="E6" s="139"/>
      <c r="F6" s="139"/>
      <c r="G6" s="139"/>
      <c r="H6" s="139"/>
      <c r="I6" s="107"/>
      <c r="J6" s="107"/>
      <c r="K6" s="107"/>
      <c r="L6" s="107"/>
    </row>
    <row r="7" spans="1:21" ht="33" customHeight="1" x14ac:dyDescent="0.2">
      <c r="A7" s="139" t="s">
        <v>126</v>
      </c>
      <c r="B7" s="139"/>
      <c r="C7" s="139"/>
      <c r="D7" s="139"/>
      <c r="E7" s="139"/>
      <c r="F7" s="139"/>
      <c r="G7" s="139"/>
      <c r="H7" s="139"/>
      <c r="I7" s="107"/>
      <c r="J7" s="107"/>
      <c r="K7" s="107"/>
      <c r="L7" s="107"/>
    </row>
    <row r="8" spans="1:21" ht="32.4" customHeight="1" x14ac:dyDescent="0.2">
      <c r="A8" s="139" t="s">
        <v>127</v>
      </c>
      <c r="B8" s="139"/>
      <c r="C8" s="139"/>
      <c r="D8" s="139"/>
      <c r="E8" s="139"/>
      <c r="F8" s="139"/>
      <c r="G8" s="139"/>
      <c r="H8" s="139"/>
      <c r="I8" s="107"/>
      <c r="J8" s="107"/>
      <c r="K8" s="107"/>
      <c r="L8" s="107"/>
    </row>
    <row r="9" spans="1:21" ht="15.6" customHeight="1" x14ac:dyDescent="0.2">
      <c r="A9" s="139" t="s">
        <v>143</v>
      </c>
      <c r="B9" s="139"/>
      <c r="C9" s="139"/>
      <c r="D9" s="139"/>
      <c r="E9" s="139"/>
      <c r="F9" s="139"/>
      <c r="G9" s="126"/>
      <c r="H9" s="126"/>
      <c r="I9" s="107"/>
      <c r="J9" s="107"/>
      <c r="K9" s="107"/>
      <c r="L9" s="107"/>
    </row>
    <row r="11" spans="1:21" ht="16.2" customHeight="1" x14ac:dyDescent="0.2">
      <c r="A11" s="137" t="s">
        <v>113</v>
      </c>
      <c r="B11" s="140" t="s">
        <v>151</v>
      </c>
      <c r="C11" s="140" t="s">
        <v>139</v>
      </c>
      <c r="D11" s="140" t="s">
        <v>140</v>
      </c>
      <c r="E11" s="140" t="s">
        <v>150</v>
      </c>
      <c r="F11" s="137" t="s">
        <v>111</v>
      </c>
      <c r="G11" s="137" t="s">
        <v>112</v>
      </c>
      <c r="H11" s="137" t="s">
        <v>55</v>
      </c>
      <c r="I11" s="109"/>
      <c r="J11" s="110"/>
      <c r="K11" s="109" t="s">
        <v>146</v>
      </c>
      <c r="L11" s="109"/>
      <c r="M11" s="109"/>
    </row>
    <row r="12" spans="1:21" s="125" customFormat="1" ht="16.2" customHeight="1" x14ac:dyDescent="0.2">
      <c r="A12" s="138"/>
      <c r="B12" s="141"/>
      <c r="C12" s="141"/>
      <c r="D12" s="141"/>
      <c r="E12" s="141"/>
      <c r="F12" s="138"/>
      <c r="G12" s="138"/>
      <c r="H12" s="138"/>
      <c r="I12" s="109"/>
      <c r="J12" s="113"/>
      <c r="K12" s="109" t="s">
        <v>149</v>
      </c>
      <c r="L12" s="109"/>
      <c r="M12" s="109"/>
    </row>
    <row r="13" spans="1:21" ht="16.2" customHeight="1" x14ac:dyDescent="0.2">
      <c r="A13" s="108" t="s">
        <v>130</v>
      </c>
      <c r="B13" s="102"/>
      <c r="C13" s="103"/>
      <c r="D13" s="103"/>
      <c r="E13" s="104"/>
      <c r="F13" s="105"/>
      <c r="G13" s="105"/>
      <c r="H13" s="105"/>
      <c r="I13" s="135" t="str">
        <f>IF(AND(E13="",SUM(F13:H13)&gt;0),"年齢欄を入力してください","")</f>
        <v/>
      </c>
      <c r="J13" s="136"/>
      <c r="K13" s="136"/>
      <c r="L13" s="109"/>
      <c r="M13" s="109"/>
      <c r="T13" s="106" t="s">
        <v>138</v>
      </c>
      <c r="U13" s="96" t="s">
        <v>120</v>
      </c>
    </row>
    <row r="14" spans="1:21" ht="16.2" customHeight="1" x14ac:dyDescent="0.2">
      <c r="A14" s="111" t="s">
        <v>131</v>
      </c>
      <c r="B14" s="112"/>
      <c r="C14" s="103"/>
      <c r="D14" s="103"/>
      <c r="E14" s="104"/>
      <c r="F14" s="105"/>
      <c r="G14" s="105"/>
      <c r="H14" s="105"/>
      <c r="I14" s="135" t="str">
        <f t="shared" ref="I14:I20" si="0">IF(AND(E14="",SUM(F14:H14)&gt;0),"年齢欄を入力してください","")</f>
        <v/>
      </c>
      <c r="J14" s="136"/>
      <c r="K14" s="136"/>
      <c r="L14" s="109"/>
      <c r="M14" s="109"/>
      <c r="U14" s="96" t="s">
        <v>115</v>
      </c>
    </row>
    <row r="15" spans="1:21" ht="16.2" customHeight="1" x14ac:dyDescent="0.2">
      <c r="A15" s="108" t="s">
        <v>132</v>
      </c>
      <c r="B15" s="112"/>
      <c r="C15" s="103"/>
      <c r="D15" s="103"/>
      <c r="E15" s="104"/>
      <c r="F15" s="105"/>
      <c r="G15" s="105"/>
      <c r="H15" s="105"/>
      <c r="I15" s="135" t="str">
        <f t="shared" si="0"/>
        <v/>
      </c>
      <c r="J15" s="136"/>
      <c r="K15" s="136"/>
      <c r="L15" s="109"/>
      <c r="M15" s="109"/>
      <c r="U15" s="96" t="s">
        <v>116</v>
      </c>
    </row>
    <row r="16" spans="1:21" ht="16.2" customHeight="1" x14ac:dyDescent="0.2">
      <c r="A16" s="108" t="s">
        <v>133</v>
      </c>
      <c r="B16" s="112"/>
      <c r="C16" s="103"/>
      <c r="D16" s="103"/>
      <c r="E16" s="104"/>
      <c r="F16" s="105"/>
      <c r="G16" s="105"/>
      <c r="H16" s="105"/>
      <c r="I16" s="135" t="str">
        <f t="shared" si="0"/>
        <v/>
      </c>
      <c r="J16" s="136"/>
      <c r="K16" s="136"/>
      <c r="L16" s="109"/>
      <c r="M16" s="109"/>
      <c r="U16" s="96" t="s">
        <v>0</v>
      </c>
    </row>
    <row r="17" spans="1:56" ht="16.2" customHeight="1" x14ac:dyDescent="0.2">
      <c r="A17" s="108" t="s">
        <v>134</v>
      </c>
      <c r="B17" s="112"/>
      <c r="C17" s="103"/>
      <c r="D17" s="103"/>
      <c r="E17" s="104"/>
      <c r="F17" s="105"/>
      <c r="G17" s="105"/>
      <c r="H17" s="105"/>
      <c r="I17" s="135" t="str">
        <f t="shared" si="0"/>
        <v/>
      </c>
      <c r="J17" s="136"/>
      <c r="K17" s="136"/>
      <c r="L17" s="109"/>
      <c r="M17" s="109"/>
      <c r="U17" s="96" t="s">
        <v>2</v>
      </c>
    </row>
    <row r="18" spans="1:56" ht="16.2" customHeight="1" x14ac:dyDescent="0.2">
      <c r="A18" s="108" t="s">
        <v>135</v>
      </c>
      <c r="B18" s="112"/>
      <c r="C18" s="103"/>
      <c r="D18" s="103"/>
      <c r="E18" s="104"/>
      <c r="F18" s="105"/>
      <c r="G18" s="105"/>
      <c r="H18" s="105"/>
      <c r="I18" s="135" t="str">
        <f t="shared" si="0"/>
        <v/>
      </c>
      <c r="J18" s="136"/>
      <c r="K18" s="136"/>
      <c r="L18" s="109"/>
      <c r="M18" s="109"/>
    </row>
    <row r="19" spans="1:56" ht="16.2" customHeight="1" x14ac:dyDescent="0.2">
      <c r="A19" s="108" t="s">
        <v>136</v>
      </c>
      <c r="B19" s="112"/>
      <c r="C19" s="103"/>
      <c r="D19" s="103"/>
      <c r="E19" s="104"/>
      <c r="F19" s="105"/>
      <c r="G19" s="105"/>
      <c r="H19" s="105"/>
      <c r="I19" s="135" t="str">
        <f t="shared" si="0"/>
        <v/>
      </c>
      <c r="J19" s="136"/>
      <c r="K19" s="136"/>
      <c r="L19" s="109"/>
      <c r="M19" s="109"/>
    </row>
    <row r="20" spans="1:56" ht="16.2" customHeight="1" x14ac:dyDescent="0.2">
      <c r="A20" s="108" t="s">
        <v>137</v>
      </c>
      <c r="B20" s="112"/>
      <c r="C20" s="103"/>
      <c r="D20" s="103"/>
      <c r="E20" s="104"/>
      <c r="F20" s="105"/>
      <c r="G20" s="105"/>
      <c r="H20" s="105"/>
      <c r="I20" s="135" t="str">
        <f t="shared" si="0"/>
        <v/>
      </c>
      <c r="J20" s="136"/>
      <c r="K20" s="136"/>
      <c r="L20" s="109"/>
      <c r="M20" s="109"/>
    </row>
    <row r="21" spans="1:56" ht="16.2" customHeight="1" x14ac:dyDescent="0.2">
      <c r="A21" s="114"/>
      <c r="B21" s="115"/>
      <c r="C21" s="114"/>
      <c r="D21" s="114"/>
      <c r="E21" s="116"/>
      <c r="F21" s="117"/>
      <c r="G21" s="117"/>
      <c r="H21" s="117"/>
      <c r="I21" s="109"/>
      <c r="J21" s="109"/>
      <c r="K21" s="109"/>
      <c r="L21" s="109"/>
      <c r="M21" s="109"/>
    </row>
    <row r="22" spans="1:56" s="107" customFormat="1" ht="34.799999999999997" customHeight="1" x14ac:dyDescent="0.2">
      <c r="A22" s="156" t="s">
        <v>152</v>
      </c>
      <c r="B22" s="156"/>
      <c r="C22" s="156"/>
      <c r="D22" s="156"/>
      <c r="E22" s="156"/>
      <c r="F22" s="156"/>
      <c r="G22" s="156"/>
      <c r="H22" s="156"/>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8"/>
      <c r="AH22" s="97"/>
      <c r="AI22" s="97"/>
      <c r="AJ22" s="99"/>
      <c r="AK22" s="98"/>
      <c r="AL22" s="98"/>
      <c r="AM22" s="98"/>
      <c r="AN22" s="98"/>
      <c r="AO22" s="98"/>
      <c r="AP22" s="98"/>
      <c r="AQ22" s="98"/>
      <c r="AR22" s="98"/>
      <c r="AS22" s="98"/>
      <c r="AT22" s="98"/>
      <c r="AU22" s="98"/>
      <c r="AV22" s="98"/>
      <c r="AW22" s="98"/>
      <c r="AX22" s="98"/>
      <c r="AY22" s="98"/>
      <c r="AZ22" s="98"/>
      <c r="BA22" s="98"/>
      <c r="BB22" s="98"/>
      <c r="BC22" s="98"/>
      <c r="BD22" s="98"/>
    </row>
    <row r="23" spans="1:56" s="107" customFormat="1" ht="44.4" customHeight="1" x14ac:dyDescent="0.2">
      <c r="A23" s="156" t="s">
        <v>148</v>
      </c>
      <c r="B23" s="156"/>
      <c r="C23" s="156"/>
      <c r="D23" s="156"/>
      <c r="E23" s="156"/>
      <c r="F23" s="156"/>
      <c r="G23" s="156"/>
      <c r="H23" s="156"/>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8"/>
      <c r="AH23" s="97"/>
      <c r="AI23" s="97"/>
      <c r="AJ23" s="99"/>
      <c r="AK23" s="98"/>
      <c r="AL23" s="98"/>
      <c r="AM23" s="98"/>
      <c r="AN23" s="98"/>
      <c r="AO23" s="98"/>
      <c r="AP23" s="98"/>
      <c r="AQ23" s="98"/>
      <c r="AR23" s="98"/>
      <c r="AS23" s="98"/>
      <c r="AT23" s="98"/>
      <c r="AU23" s="98"/>
      <c r="AV23" s="98"/>
      <c r="AW23" s="98"/>
      <c r="AX23" s="98"/>
      <c r="AY23" s="98"/>
      <c r="AZ23" s="98"/>
      <c r="BA23" s="98"/>
      <c r="BB23" s="98"/>
      <c r="BC23" s="98"/>
      <c r="BD23" s="98"/>
    </row>
    <row r="24" spans="1:56" s="107" customFormat="1" ht="47.4" customHeight="1" x14ac:dyDescent="0.2">
      <c r="A24" s="144" t="s">
        <v>147</v>
      </c>
      <c r="B24" s="144"/>
      <c r="C24" s="144"/>
      <c r="D24" s="144"/>
      <c r="E24" s="144"/>
      <c r="F24" s="144"/>
      <c r="G24" s="144"/>
      <c r="H24" s="144"/>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row>
    <row r="26" spans="1:56" ht="21.6" customHeight="1" x14ac:dyDescent="0.2">
      <c r="A26" s="106" t="s">
        <v>154</v>
      </c>
    </row>
    <row r="27" spans="1:56" ht="18" customHeight="1" x14ac:dyDescent="0.2">
      <c r="A27" s="118" t="s">
        <v>114</v>
      </c>
      <c r="B27" s="154" t="s">
        <v>108</v>
      </c>
      <c r="C27" s="155"/>
      <c r="D27" s="154" t="s">
        <v>122</v>
      </c>
      <c r="E27" s="155"/>
      <c r="F27" s="118" t="s">
        <v>110</v>
      </c>
    </row>
    <row r="28" spans="1:56" ht="18" customHeight="1" x14ac:dyDescent="0.2">
      <c r="A28" s="108" t="s">
        <v>107</v>
      </c>
      <c r="B28" s="142">
        <f>試算表R6!S32</f>
        <v>0</v>
      </c>
      <c r="C28" s="143"/>
      <c r="D28" s="142">
        <f>試算表R6!S33</f>
        <v>0</v>
      </c>
      <c r="E28" s="143"/>
      <c r="F28" s="119">
        <f>試算表R6!N37</f>
        <v>0</v>
      </c>
      <c r="G28" s="106" t="str">
        <f>IF(SUM(B28:E28)&gt;IR_GND,"賦課限度額","")</f>
        <v/>
      </c>
      <c r="J28" s="134" t="str">
        <f>IF(F31=1040000,1,IF(AND(F30=0,SUM(F28:F29)=870000),1,""))</f>
        <v/>
      </c>
    </row>
    <row r="29" spans="1:56" ht="18" customHeight="1" x14ac:dyDescent="0.2">
      <c r="A29" s="108" t="s">
        <v>123</v>
      </c>
      <c r="B29" s="142">
        <f>試算表R6!AC32</f>
        <v>0</v>
      </c>
      <c r="C29" s="143"/>
      <c r="D29" s="142">
        <f>試算表R6!AC33</f>
        <v>0</v>
      </c>
      <c r="E29" s="143"/>
      <c r="F29" s="119">
        <f>試算表R6!X37</f>
        <v>0</v>
      </c>
      <c r="G29" s="127" t="str">
        <f>IF(SUM(B29:E29)&gt;SI_GND,"賦課限度額","")</f>
        <v/>
      </c>
      <c r="H29" s="152" t="s">
        <v>144</v>
      </c>
    </row>
    <row r="30" spans="1:56" ht="18" customHeight="1" x14ac:dyDescent="0.2">
      <c r="A30" s="108" t="s">
        <v>109</v>
      </c>
      <c r="B30" s="142">
        <f>試算表R6!AM32</f>
        <v>0</v>
      </c>
      <c r="C30" s="143"/>
      <c r="D30" s="142">
        <f>試算表R6!AM33</f>
        <v>0</v>
      </c>
      <c r="E30" s="143"/>
      <c r="F30" s="119">
        <f>試算表R6!AH37</f>
        <v>0</v>
      </c>
      <c r="G30" s="127" t="str">
        <f>IF(SUM(B30:E30)&gt;KG_GND,"賦課限度額","")</f>
        <v/>
      </c>
      <c r="H30" s="153"/>
    </row>
    <row r="31" spans="1:56" ht="18" customHeight="1" x14ac:dyDescent="0.2">
      <c r="A31" s="108" t="s">
        <v>110</v>
      </c>
      <c r="B31" s="142">
        <f>SUM(B28:C30)</f>
        <v>0</v>
      </c>
      <c r="C31" s="143"/>
      <c r="D31" s="142">
        <f>SUM(D28:E30)</f>
        <v>0</v>
      </c>
      <c r="E31" s="143"/>
      <c r="F31" s="119">
        <f>SUM(F28:F30)</f>
        <v>0</v>
      </c>
      <c r="G31" s="120"/>
      <c r="H31" s="119">
        <f>IF(F31="","",ROUND(F31/12,0))</f>
        <v>0</v>
      </c>
    </row>
    <row r="33" spans="1:12" ht="31.2" customHeight="1" x14ac:dyDescent="0.2">
      <c r="B33" s="149" t="str">
        <f>IF(COUNTIF($E$13:$E$20,"0歳～6歳(未就学児)")&gt;0,"※ 未就学児は均等割が半額となります。","")</f>
        <v/>
      </c>
      <c r="C33" s="150"/>
      <c r="D33" s="150"/>
      <c r="E33" s="150"/>
      <c r="F33" s="150"/>
      <c r="H33" s="121" t="str">
        <f>IF(B34="","","参考
１か月あたり")</f>
        <v/>
      </c>
    </row>
    <row r="34" spans="1:12" ht="28.8" customHeight="1" x14ac:dyDescent="0.2">
      <c r="A34" s="147"/>
      <c r="B34" s="122" t="str">
        <f>IF(試算表R6!N34="","",試算表R6!N34)</f>
        <v/>
      </c>
      <c r="C34" s="146" t="str">
        <f>IF(B34="","","適用後の税額")</f>
        <v/>
      </c>
      <c r="D34" s="146"/>
      <c r="E34" s="148" t="str">
        <f>IF(B34="","",試算表R6!AT22)</f>
        <v/>
      </c>
      <c r="F34" s="148"/>
      <c r="G34" s="120"/>
      <c r="H34" s="123" t="str">
        <f>IF(E34="","",ROUND(E34/12,0))</f>
        <v/>
      </c>
    </row>
    <row r="35" spans="1:12" ht="35.4" customHeight="1" x14ac:dyDescent="0.2">
      <c r="A35" s="147"/>
      <c r="B35" s="145" t="str">
        <f>IF(J28=1,"",IF(試算表R6!AB27="","",試算表R6!AB27))</f>
        <v/>
      </c>
      <c r="C35" s="145"/>
      <c r="D35" s="145"/>
      <c r="E35" s="145"/>
      <c r="F35" s="145"/>
      <c r="G35" s="124" t="str">
        <f>IF(B35="","",IF(試算表R6!AV27="","",試算表R6!AV27))</f>
        <v/>
      </c>
      <c r="H35" s="101" t="str">
        <f>IF(B35="","",IF(試算表R6!AZ27="","",試算表R6!AZ27))</f>
        <v/>
      </c>
      <c r="I35" s="101"/>
      <c r="J35" s="101"/>
      <c r="K35" s="101"/>
      <c r="L35" s="101"/>
    </row>
  </sheetData>
  <sheetProtection algorithmName="SHA-512" hashValue="2eHHP/wIhyT49M/kdbLVquGdLZu76ee/9m7EJNmJvh7nTK5JUTIlRjSV8pmSv01ZrSiWSfzs+4dWbBZiAtpAUA==" saltValue="5ZyPOIjGsHfdzP/34ldNgw==" spinCount="100000" sheet="1" selectLockedCells="1"/>
  <mergeCells count="42">
    <mergeCell ref="A1:H2"/>
    <mergeCell ref="H29:H30"/>
    <mergeCell ref="B27:C27"/>
    <mergeCell ref="B28:C28"/>
    <mergeCell ref="B29:C29"/>
    <mergeCell ref="B30:C30"/>
    <mergeCell ref="A22:H22"/>
    <mergeCell ref="A23:H23"/>
    <mergeCell ref="A4:H4"/>
    <mergeCell ref="A5:H5"/>
    <mergeCell ref="A6:H6"/>
    <mergeCell ref="A7:H7"/>
    <mergeCell ref="A8:H8"/>
    <mergeCell ref="D27:E27"/>
    <mergeCell ref="D28:E28"/>
    <mergeCell ref="D29:E29"/>
    <mergeCell ref="D30:E30"/>
    <mergeCell ref="A24:H24"/>
    <mergeCell ref="B35:F35"/>
    <mergeCell ref="D31:E31"/>
    <mergeCell ref="C34:D34"/>
    <mergeCell ref="A34:A35"/>
    <mergeCell ref="E34:F34"/>
    <mergeCell ref="B33:F33"/>
    <mergeCell ref="B31:C31"/>
    <mergeCell ref="A9:F9"/>
    <mergeCell ref="A11:A12"/>
    <mergeCell ref="B11:B12"/>
    <mergeCell ref="C11:C12"/>
    <mergeCell ref="D11:D12"/>
    <mergeCell ref="E11:E12"/>
    <mergeCell ref="F11:F12"/>
    <mergeCell ref="G11:G12"/>
    <mergeCell ref="H11:H12"/>
    <mergeCell ref="I13:K13"/>
    <mergeCell ref="I14:K14"/>
    <mergeCell ref="I15:K15"/>
    <mergeCell ref="I16:K16"/>
    <mergeCell ref="I17:K17"/>
    <mergeCell ref="I18:K18"/>
    <mergeCell ref="I19:K19"/>
    <mergeCell ref="I20:K20"/>
  </mergeCells>
  <phoneticPr fontId="1"/>
  <conditionalFormatting sqref="E34:F34">
    <cfRule type="expression" dxfId="3" priority="4">
      <formula>$B$34&lt;&gt;""</formula>
    </cfRule>
  </conditionalFormatting>
  <conditionalFormatting sqref="H34">
    <cfRule type="expression" dxfId="2" priority="3">
      <formula>$B$34&lt;&gt;""</formula>
    </cfRule>
  </conditionalFormatting>
  <conditionalFormatting sqref="F31">
    <cfRule type="expression" dxfId="1" priority="2">
      <formula>$E$34=""</formula>
    </cfRule>
  </conditionalFormatting>
  <conditionalFormatting sqref="H31">
    <cfRule type="expression" dxfId="0" priority="1">
      <formula>$E$34=""</formula>
    </cfRule>
  </conditionalFormatting>
  <dataValidations count="2">
    <dataValidation type="list" allowBlank="1" showInputMessage="1" showErrorMessage="1" sqref="E13:E21" xr:uid="{00000000-0002-0000-0000-000000000000}">
      <formula1>$U$13:$U$18</formula1>
    </dataValidation>
    <dataValidation type="list" allowBlank="1" showInputMessage="1" showErrorMessage="1" sqref="B13 C13:D21" xr:uid="{00000000-0002-0000-0000-000001000000}">
      <formula1>$T$13:$T$14</formula1>
    </dataValidation>
  </dataValidations>
  <pageMargins left="0.39370078740157483" right="0.39370078740157483" top="0.59055118110236227" bottom="0.59055118110236227" header="0.31496062992125984" footer="0.31496062992125984"/>
  <pageSetup paperSize="9" orientation="portrait"/>
  <rowBreaks count="1" manualBreakCount="1">
    <brk id="3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F90"/>
  <sheetViews>
    <sheetView showGridLines="0" view="pageBreakPreview" zoomScale="110" zoomScaleNormal="100" zoomScaleSheetLayoutView="110" workbookViewId="0">
      <selection activeCell="BO25" sqref="BO25"/>
    </sheetView>
  </sheetViews>
  <sheetFormatPr defaultColWidth="3.21875" defaultRowHeight="18.899999999999999" customHeight="1" x14ac:dyDescent="0.2"/>
  <cols>
    <col min="1" max="1" width="4" style="14" customWidth="1"/>
    <col min="2" max="2" width="3.21875" style="14"/>
    <col min="3" max="3" width="3.21875" style="14" customWidth="1"/>
    <col min="4" max="4" width="3.21875" style="14"/>
    <col min="5" max="5" width="3.21875" style="14" customWidth="1"/>
    <col min="6" max="6" width="7.21875" style="14" bestFit="1" customWidth="1"/>
    <col min="7" max="7" width="4.77734375" style="14" bestFit="1" customWidth="1"/>
    <col min="8" max="14" width="3.109375" style="14" customWidth="1"/>
    <col min="15" max="20" width="3.21875" style="14"/>
    <col min="21" max="32" width="3.109375" style="14" customWidth="1"/>
    <col min="33" max="35" width="3.21875" style="14"/>
    <col min="36" max="38" width="3.21875" style="23" customWidth="1"/>
    <col min="39" max="44" width="3.109375" style="23" customWidth="1"/>
    <col min="45" max="50" width="3.21875" style="23" customWidth="1"/>
    <col min="51" max="56" width="3.109375" style="23" customWidth="1"/>
    <col min="57" max="57" width="3.21875" style="23" customWidth="1"/>
    <col min="58" max="61" width="5.33203125" style="23" customWidth="1"/>
    <col min="62" max="62" width="13.44140625" style="23" bestFit="1" customWidth="1"/>
    <col min="63" max="63" width="10.88671875" style="23" bestFit="1" customWidth="1"/>
    <col min="64" max="64" width="10.44140625" style="14" bestFit="1" customWidth="1"/>
    <col min="65" max="65" width="10.88671875" style="14" bestFit="1" customWidth="1"/>
    <col min="66" max="66" width="7.109375" style="15" bestFit="1" customWidth="1"/>
    <col min="67" max="77" width="6.6640625" style="15" customWidth="1"/>
    <col min="78" max="78" width="14.44140625" style="14" customWidth="1"/>
    <col min="79" max="79" width="4.33203125" style="14" customWidth="1"/>
    <col min="80" max="80" width="3.21875" style="14" customWidth="1"/>
    <col min="81" max="83" width="8.21875" style="14" customWidth="1"/>
    <col min="84" max="85" width="3.21875" style="14" customWidth="1"/>
    <col min="86" max="16384" width="3.21875" style="14"/>
  </cols>
  <sheetData>
    <row r="1" spans="1:84" ht="21.75" customHeight="1" x14ac:dyDescent="0.2">
      <c r="A1" s="9" t="s">
        <v>71</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1"/>
      <c r="AK1" s="12"/>
      <c r="AL1" s="12"/>
      <c r="AM1" s="12"/>
      <c r="AN1" s="12"/>
      <c r="AO1" s="12"/>
      <c r="AP1" s="12"/>
      <c r="AQ1" s="12"/>
      <c r="AR1" s="12"/>
      <c r="AS1" s="12"/>
      <c r="AT1" s="12"/>
      <c r="AU1" s="12"/>
      <c r="AV1" s="12"/>
      <c r="AW1" s="12"/>
      <c r="AX1" s="12"/>
      <c r="AY1" s="12"/>
      <c r="AZ1" s="12"/>
      <c r="BA1" s="12"/>
      <c r="BB1" s="12"/>
      <c r="BC1" s="12"/>
      <c r="BD1" s="12"/>
      <c r="BE1" s="13"/>
      <c r="BF1" s="54"/>
      <c r="BG1" s="54"/>
      <c r="BH1" s="54"/>
      <c r="BI1" s="54"/>
      <c r="BJ1" s="54"/>
      <c r="BK1" s="54"/>
      <c r="BL1" s="38"/>
      <c r="BM1" s="38"/>
      <c r="BN1" s="55"/>
      <c r="BO1" s="55"/>
      <c r="BP1" s="55"/>
      <c r="BQ1" s="55"/>
      <c r="BR1" s="55"/>
      <c r="BS1" s="55"/>
      <c r="BT1" s="55"/>
      <c r="BU1" s="55"/>
      <c r="BV1" s="55"/>
      <c r="BW1" s="55"/>
      <c r="BX1" s="55"/>
      <c r="BY1" s="55"/>
      <c r="BZ1" s="56" t="s">
        <v>120</v>
      </c>
      <c r="CA1" s="38"/>
      <c r="CB1" s="38"/>
      <c r="CC1" s="38"/>
      <c r="CD1" s="38"/>
      <c r="CE1" s="38"/>
    </row>
    <row r="2" spans="1:84" ht="21.75" hidden="1"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1"/>
      <c r="AK2" s="12"/>
      <c r="AL2" s="12"/>
      <c r="AM2" s="12"/>
      <c r="AN2" s="12"/>
      <c r="AO2" s="12"/>
      <c r="AP2" s="12"/>
      <c r="AQ2" s="12"/>
      <c r="AR2" s="12"/>
      <c r="AS2" s="12"/>
      <c r="AT2" s="12"/>
      <c r="AU2" s="12"/>
      <c r="AV2" s="12"/>
      <c r="AW2" s="12"/>
      <c r="AX2" s="12"/>
      <c r="AY2" s="12"/>
      <c r="AZ2" s="12"/>
      <c r="BA2" s="12"/>
      <c r="BB2" s="12"/>
      <c r="BC2" s="12"/>
      <c r="BD2" s="12"/>
      <c r="BE2" s="13"/>
      <c r="BF2" s="54"/>
      <c r="BG2" s="54"/>
      <c r="BH2" s="54"/>
      <c r="BI2" s="54"/>
      <c r="BJ2" s="54"/>
      <c r="BK2" s="54"/>
      <c r="BL2" s="38"/>
      <c r="BM2" s="38"/>
      <c r="BN2" s="55"/>
      <c r="BO2" s="55"/>
      <c r="BP2" s="55"/>
      <c r="BQ2" s="55"/>
      <c r="BR2" s="55"/>
      <c r="BS2" s="55"/>
      <c r="BT2" s="55"/>
      <c r="BU2" s="55"/>
      <c r="BV2" s="55"/>
      <c r="BW2" s="55"/>
      <c r="BX2" s="55"/>
      <c r="BY2" s="55"/>
      <c r="BZ2" s="56" t="s">
        <v>115</v>
      </c>
      <c r="CA2" s="38"/>
      <c r="CB2" s="38"/>
      <c r="CC2" s="38"/>
      <c r="CD2" s="38"/>
      <c r="CE2" s="38"/>
    </row>
    <row r="3" spans="1:84" ht="21.75" hidden="1" customHeight="1" x14ac:dyDescent="0.2">
      <c r="A3" s="10" t="s">
        <v>69</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1"/>
      <c r="AK3" s="12"/>
      <c r="AL3" s="12"/>
      <c r="AM3" s="12"/>
      <c r="AN3" s="12"/>
      <c r="AO3" s="12"/>
      <c r="AP3" s="12"/>
      <c r="AQ3" s="12"/>
      <c r="AR3" s="12"/>
      <c r="AS3" s="12"/>
      <c r="AT3" s="12"/>
      <c r="AU3" s="12"/>
      <c r="AV3" s="12"/>
      <c r="AW3" s="12"/>
      <c r="AX3" s="12"/>
      <c r="AY3" s="12"/>
      <c r="AZ3" s="12"/>
      <c r="BA3" s="12"/>
      <c r="BB3" s="12"/>
      <c r="BC3" s="12"/>
      <c r="BD3" s="12"/>
      <c r="BE3" s="13"/>
      <c r="BF3" s="54"/>
      <c r="BG3" s="54"/>
      <c r="BH3" s="54"/>
      <c r="BI3" s="54"/>
      <c r="BJ3" s="54"/>
      <c r="BK3" s="54"/>
      <c r="BL3" s="38"/>
      <c r="BM3" s="38"/>
      <c r="BN3" s="55"/>
      <c r="BO3" s="55"/>
      <c r="BP3" s="55"/>
      <c r="BQ3" s="55"/>
      <c r="BR3" s="55"/>
      <c r="BS3" s="55"/>
      <c r="BT3" s="55"/>
      <c r="BU3" s="55"/>
      <c r="BV3" s="55"/>
      <c r="BW3" s="55"/>
      <c r="BX3" s="55"/>
      <c r="BY3" s="55"/>
      <c r="BZ3" s="56" t="s">
        <v>116</v>
      </c>
      <c r="CA3" s="38"/>
      <c r="CB3" s="38"/>
      <c r="CC3" s="38"/>
      <c r="CD3" s="38"/>
      <c r="CE3" s="38"/>
    </row>
    <row r="4" spans="1:84" ht="21.75" hidden="1" customHeight="1" x14ac:dyDescent="0.2">
      <c r="A4" s="10"/>
      <c r="B4" s="186" t="s">
        <v>28</v>
      </c>
      <c r="C4" s="187"/>
      <c r="D4" s="187"/>
      <c r="E4" s="187"/>
      <c r="F4" s="187"/>
      <c r="G4" s="187"/>
      <c r="H4" s="187"/>
      <c r="I4" s="187"/>
      <c r="J4" s="188"/>
      <c r="K4" s="10"/>
      <c r="L4" s="10"/>
      <c r="M4" s="10"/>
      <c r="N4" s="10"/>
      <c r="O4" s="16"/>
      <c r="P4" s="10"/>
      <c r="Q4" s="10"/>
      <c r="R4" s="10"/>
      <c r="S4" s="10"/>
      <c r="T4" s="10"/>
      <c r="U4" s="10"/>
      <c r="V4" s="10"/>
      <c r="W4" s="10"/>
      <c r="X4" s="10"/>
      <c r="Y4" s="10"/>
      <c r="Z4" s="10"/>
      <c r="AA4" s="10"/>
      <c r="AB4" s="10"/>
      <c r="AC4" s="10"/>
      <c r="AD4" s="10"/>
      <c r="AE4" s="10"/>
      <c r="AF4" s="10"/>
      <c r="AG4" s="10"/>
      <c r="AH4" s="10" t="str">
        <f>IF(AND(H9&lt;&gt;"",BY9&gt;1),"〇","")</f>
        <v/>
      </c>
      <c r="AI4" s="10"/>
      <c r="AJ4" s="11"/>
      <c r="AK4" s="12"/>
      <c r="AL4" s="12"/>
      <c r="AM4" s="12"/>
      <c r="AN4" s="12"/>
      <c r="AO4" s="12"/>
      <c r="AP4" s="12"/>
      <c r="AQ4" s="12"/>
      <c r="AR4" s="12"/>
      <c r="AS4" s="12"/>
      <c r="AT4" s="12"/>
      <c r="AU4" s="12"/>
      <c r="AV4" s="12"/>
      <c r="AW4" s="12"/>
      <c r="AX4" s="12"/>
      <c r="AY4" s="12"/>
      <c r="AZ4" s="12"/>
      <c r="BA4" s="12"/>
      <c r="BB4" s="12"/>
      <c r="BC4" s="12"/>
      <c r="BD4" s="12"/>
      <c r="BE4" s="13"/>
      <c r="BF4" s="54"/>
      <c r="BG4" s="54"/>
      <c r="BH4" s="54"/>
      <c r="BI4" s="54"/>
      <c r="BJ4" s="54"/>
      <c r="BK4" s="54"/>
      <c r="BL4" s="38"/>
      <c r="BM4" s="38"/>
      <c r="BN4" s="55"/>
      <c r="BO4" s="55"/>
      <c r="BP4" s="55"/>
      <c r="BQ4" s="55"/>
      <c r="BR4" s="55"/>
      <c r="BS4" s="55"/>
      <c r="BT4" s="55"/>
      <c r="BU4" s="55"/>
      <c r="BV4" s="55"/>
      <c r="BW4" s="55"/>
      <c r="BX4" s="55"/>
      <c r="BY4" s="55"/>
      <c r="BZ4" s="56" t="s">
        <v>0</v>
      </c>
      <c r="CA4" s="38"/>
      <c r="CB4" s="38"/>
      <c r="CC4" s="38"/>
      <c r="CD4" s="38"/>
      <c r="CE4" s="38"/>
    </row>
    <row r="5" spans="1:84" ht="21.75" hidden="1" customHeight="1" x14ac:dyDescent="0.2">
      <c r="A5" s="10"/>
      <c r="B5" s="18"/>
      <c r="C5" s="18"/>
      <c r="D5" s="18"/>
      <c r="E5" s="18"/>
      <c r="F5" s="18"/>
      <c r="G5" s="18"/>
      <c r="H5" s="18"/>
      <c r="I5" s="18"/>
      <c r="J5" s="18"/>
      <c r="K5" s="10"/>
      <c r="L5" s="10"/>
      <c r="M5" s="10"/>
      <c r="N5" s="10"/>
      <c r="O5" s="16"/>
      <c r="P5" s="10"/>
      <c r="Q5" s="10"/>
      <c r="R5" s="10"/>
      <c r="S5" s="10"/>
      <c r="T5" s="10"/>
      <c r="U5" s="10"/>
      <c r="V5" s="10"/>
      <c r="W5" s="10"/>
      <c r="X5" s="10"/>
      <c r="Y5" s="10"/>
      <c r="Z5" s="10"/>
      <c r="AA5" s="10"/>
      <c r="AB5" s="10"/>
      <c r="AC5" s="10"/>
      <c r="AD5" s="10"/>
      <c r="AE5" s="10"/>
      <c r="AF5" s="10"/>
      <c r="AG5" s="10"/>
      <c r="AH5" s="10"/>
      <c r="AI5" s="10"/>
      <c r="AJ5" s="11"/>
      <c r="AK5" s="12"/>
      <c r="AL5" s="12"/>
      <c r="AM5" s="12"/>
      <c r="AN5" s="12"/>
      <c r="AO5" s="12"/>
      <c r="AP5" s="12"/>
      <c r="AQ5" s="12"/>
      <c r="AR5" s="12"/>
      <c r="AS5" s="12"/>
      <c r="AT5" s="12"/>
      <c r="AU5" s="12"/>
      <c r="AV5" s="12"/>
      <c r="AW5" s="12"/>
      <c r="AX5" s="12"/>
      <c r="AY5" s="12"/>
      <c r="AZ5" s="12"/>
      <c r="BA5" s="12"/>
      <c r="BB5" s="12"/>
      <c r="BC5" s="12"/>
      <c r="BD5" s="12"/>
      <c r="BE5" s="13"/>
      <c r="BF5" s="54"/>
      <c r="BG5" s="54"/>
      <c r="BH5" s="54"/>
      <c r="BI5" s="54"/>
      <c r="BJ5" s="54"/>
      <c r="BK5" s="54"/>
      <c r="BL5" s="38"/>
      <c r="BM5" s="38"/>
      <c r="BN5" s="55"/>
      <c r="BO5" s="55"/>
      <c r="BP5" s="55"/>
      <c r="BQ5" s="55"/>
      <c r="BR5" s="55"/>
      <c r="BS5" s="55"/>
      <c r="BT5" s="55"/>
      <c r="BU5" s="55"/>
      <c r="BV5" s="55"/>
      <c r="BW5" s="55"/>
      <c r="BX5" s="55"/>
      <c r="BY5" s="55"/>
      <c r="BZ5" s="57" t="s">
        <v>2</v>
      </c>
      <c r="CA5" s="38"/>
      <c r="CB5" s="38"/>
      <c r="CC5" s="38"/>
      <c r="CD5" s="38"/>
      <c r="CE5" s="38"/>
    </row>
    <row r="6" spans="1:84" ht="21.75" hidden="1" customHeight="1" x14ac:dyDescent="0.2">
      <c r="A6" s="10"/>
      <c r="B6" s="10"/>
      <c r="C6" s="10"/>
      <c r="D6" s="10"/>
      <c r="E6" s="10"/>
      <c r="F6" s="10"/>
      <c r="G6" s="10"/>
      <c r="H6" s="17"/>
      <c r="I6" s="17"/>
      <c r="J6" s="17"/>
      <c r="K6" s="17"/>
      <c r="L6" s="18"/>
      <c r="M6" s="18"/>
      <c r="N6" s="18"/>
      <c r="O6" s="18"/>
      <c r="P6" s="10"/>
      <c r="Q6" s="10"/>
      <c r="R6" s="10"/>
      <c r="S6" s="10"/>
      <c r="T6" s="10"/>
      <c r="U6" s="10"/>
      <c r="V6" s="10"/>
      <c r="W6" s="10"/>
      <c r="X6" s="10"/>
      <c r="Y6" s="10"/>
      <c r="Z6" s="10"/>
      <c r="AA6" s="10"/>
      <c r="AB6" s="10"/>
      <c r="AC6" s="10"/>
      <c r="AD6" s="10"/>
      <c r="AE6" s="10"/>
      <c r="AF6" s="10"/>
      <c r="AG6" s="10"/>
      <c r="AH6" s="10"/>
      <c r="AI6" s="10"/>
      <c r="AJ6" s="11"/>
      <c r="AK6" s="12"/>
      <c r="AL6" s="12"/>
      <c r="AM6" s="12"/>
      <c r="AN6" s="12"/>
      <c r="AO6" s="12"/>
      <c r="AP6" s="12"/>
      <c r="AQ6" s="12"/>
      <c r="AR6" s="12"/>
      <c r="AS6" s="12"/>
      <c r="AT6" s="12"/>
      <c r="AU6" s="12"/>
      <c r="AV6" s="12"/>
      <c r="AW6" s="12"/>
      <c r="AX6" s="12"/>
      <c r="AY6" s="12"/>
      <c r="AZ6" s="12"/>
      <c r="BA6" s="12"/>
      <c r="BB6" s="12"/>
      <c r="BC6" s="12"/>
      <c r="BD6" s="12"/>
      <c r="BE6" s="13"/>
      <c r="BF6" s="54"/>
      <c r="BG6" s="54"/>
      <c r="BH6" s="54"/>
      <c r="BI6" s="54"/>
      <c r="BJ6" s="54"/>
      <c r="BK6" s="54"/>
      <c r="BL6" s="38"/>
      <c r="BM6" s="38"/>
      <c r="BN6" s="55"/>
      <c r="BO6" s="55"/>
      <c r="BP6" s="55"/>
      <c r="BQ6" s="55"/>
      <c r="BR6" s="55"/>
      <c r="BS6" s="55"/>
      <c r="BT6" s="55"/>
      <c r="BU6" s="55"/>
      <c r="BV6" s="55"/>
      <c r="BW6" s="55"/>
      <c r="BX6" s="55"/>
      <c r="BY6" s="55"/>
      <c r="BZ6" s="58"/>
      <c r="CA6" s="38"/>
      <c r="CB6" s="38"/>
      <c r="CC6" s="38"/>
      <c r="CD6" s="38"/>
      <c r="CE6" s="38"/>
    </row>
    <row r="7" spans="1:84" ht="21.75" customHeight="1" thickBot="1" x14ac:dyDescent="0.25">
      <c r="A7" s="9" t="s">
        <v>70</v>
      </c>
      <c r="B7" s="9"/>
      <c r="C7" s="10"/>
      <c r="D7" s="10"/>
      <c r="E7" s="10"/>
      <c r="F7" s="10"/>
      <c r="G7" s="10"/>
      <c r="H7" s="10"/>
      <c r="I7" s="10"/>
      <c r="J7" s="10"/>
      <c r="K7" s="10"/>
      <c r="L7" s="10"/>
      <c r="M7" s="10"/>
      <c r="N7" s="10"/>
      <c r="O7" s="197"/>
      <c r="P7" s="197"/>
      <c r="Q7" s="197"/>
      <c r="R7" s="197"/>
      <c r="S7" s="197"/>
      <c r="T7" s="197"/>
      <c r="U7" s="198"/>
      <c r="V7" s="198"/>
      <c r="W7" s="198"/>
      <c r="X7" s="198"/>
      <c r="Y7" s="198"/>
      <c r="Z7" s="198"/>
      <c r="AA7" s="10"/>
      <c r="AB7" s="10"/>
      <c r="AC7" s="10"/>
      <c r="AD7" s="10"/>
      <c r="AE7" s="10"/>
      <c r="AF7" s="10"/>
      <c r="AG7" s="10"/>
      <c r="AH7" s="10"/>
      <c r="AI7" s="10"/>
      <c r="AJ7" s="11"/>
      <c r="AK7" s="12"/>
      <c r="AL7" s="12"/>
      <c r="AM7" s="12"/>
      <c r="AN7" s="12"/>
      <c r="AO7" s="12"/>
      <c r="AP7" s="12"/>
      <c r="AQ7" s="12"/>
      <c r="AR7" s="12"/>
      <c r="AS7" s="12"/>
      <c r="AT7" s="12"/>
      <c r="AU7" s="12"/>
      <c r="AV7" s="12"/>
      <c r="AW7" s="12"/>
      <c r="AX7" s="12"/>
      <c r="AY7" s="12"/>
      <c r="AZ7" s="12"/>
      <c r="BA7" s="12"/>
      <c r="BB7" s="12"/>
      <c r="BC7" s="12"/>
      <c r="BD7" s="12"/>
      <c r="BE7" s="13"/>
      <c r="BF7" s="54"/>
      <c r="BG7" s="54"/>
      <c r="BH7" s="54"/>
      <c r="BI7" s="54"/>
      <c r="BJ7" s="54"/>
      <c r="BK7" s="54"/>
      <c r="BL7" s="38"/>
      <c r="BM7" s="38"/>
      <c r="BN7" s="55"/>
      <c r="BO7" s="55"/>
      <c r="BP7" s="55"/>
      <c r="BQ7" s="55"/>
      <c r="BR7" s="55"/>
      <c r="BS7" s="55"/>
      <c r="BT7" s="55"/>
      <c r="BU7" s="55"/>
      <c r="BV7" s="55"/>
      <c r="BW7" s="55"/>
      <c r="BX7" s="55"/>
      <c r="BY7" s="55"/>
      <c r="BZ7" s="56" t="s">
        <v>1</v>
      </c>
      <c r="CA7" s="38"/>
      <c r="CB7" s="38"/>
      <c r="CC7" s="59" t="s">
        <v>58</v>
      </c>
      <c r="CD7" s="38"/>
      <c r="CE7" s="38"/>
    </row>
    <row r="8" spans="1:84" ht="40.5" customHeight="1" thickTop="1" x14ac:dyDescent="0.2">
      <c r="A8" s="19"/>
      <c r="B8" s="199" t="s">
        <v>91</v>
      </c>
      <c r="C8" s="200"/>
      <c r="D8" s="199" t="s">
        <v>92</v>
      </c>
      <c r="E8" s="200"/>
      <c r="F8" s="52" t="s">
        <v>119</v>
      </c>
      <c r="G8" s="53" t="s">
        <v>118</v>
      </c>
      <c r="H8" s="204" t="s">
        <v>3</v>
      </c>
      <c r="I8" s="205"/>
      <c r="J8" s="205"/>
      <c r="K8" s="205"/>
      <c r="L8" s="205"/>
      <c r="M8" s="205"/>
      <c r="N8" s="205"/>
      <c r="O8" s="194" t="s">
        <v>52</v>
      </c>
      <c r="P8" s="194"/>
      <c r="Q8" s="194"/>
      <c r="R8" s="194"/>
      <c r="S8" s="194"/>
      <c r="T8" s="194"/>
      <c r="U8" s="194" t="s">
        <v>53</v>
      </c>
      <c r="V8" s="194"/>
      <c r="W8" s="194"/>
      <c r="X8" s="194"/>
      <c r="Y8" s="194"/>
      <c r="Z8" s="194"/>
      <c r="AA8" s="205" t="s">
        <v>55</v>
      </c>
      <c r="AB8" s="205"/>
      <c r="AC8" s="205"/>
      <c r="AD8" s="205"/>
      <c r="AE8" s="205"/>
      <c r="AF8" s="285"/>
      <c r="AG8" s="284" t="s">
        <v>54</v>
      </c>
      <c r="AH8" s="281"/>
      <c r="AI8" s="281"/>
      <c r="AJ8" s="281"/>
      <c r="AK8" s="281"/>
      <c r="AL8" s="281"/>
      <c r="AM8" s="281" t="s">
        <v>56</v>
      </c>
      <c r="AN8" s="281"/>
      <c r="AO8" s="281"/>
      <c r="AP8" s="281"/>
      <c r="AQ8" s="281"/>
      <c r="AR8" s="281"/>
      <c r="AS8" s="281" t="s">
        <v>51</v>
      </c>
      <c r="AT8" s="281"/>
      <c r="AU8" s="281"/>
      <c r="AV8" s="281"/>
      <c r="AW8" s="281"/>
      <c r="AX8" s="281"/>
      <c r="AY8" s="281" t="s">
        <v>87</v>
      </c>
      <c r="AZ8" s="281"/>
      <c r="BA8" s="281"/>
      <c r="BB8" s="281"/>
      <c r="BC8" s="281"/>
      <c r="BD8" s="282"/>
      <c r="BE8" s="13"/>
      <c r="BF8" s="60" t="s">
        <v>58</v>
      </c>
      <c r="BG8" s="60" t="s">
        <v>59</v>
      </c>
      <c r="BH8" s="60" t="s">
        <v>61</v>
      </c>
      <c r="BI8" s="60" t="s">
        <v>62</v>
      </c>
      <c r="BJ8" s="60" t="s">
        <v>54</v>
      </c>
      <c r="BK8" s="60" t="s">
        <v>64</v>
      </c>
      <c r="BL8" s="61" t="s">
        <v>63</v>
      </c>
      <c r="BM8" s="61" t="s">
        <v>65</v>
      </c>
      <c r="BN8" s="62" t="s">
        <v>4</v>
      </c>
      <c r="BO8" s="62" t="s">
        <v>5</v>
      </c>
      <c r="BP8" s="62" t="s">
        <v>6</v>
      </c>
      <c r="BQ8" s="62" t="s">
        <v>7</v>
      </c>
      <c r="BR8" s="62" t="s">
        <v>8</v>
      </c>
      <c r="BS8" s="62" t="s">
        <v>9</v>
      </c>
      <c r="BT8" s="62" t="s">
        <v>30</v>
      </c>
      <c r="BU8" s="62" t="s">
        <v>31</v>
      </c>
      <c r="BV8" s="62" t="s">
        <v>32</v>
      </c>
      <c r="BW8" s="62" t="s">
        <v>33</v>
      </c>
      <c r="BX8" s="62" t="s">
        <v>34</v>
      </c>
      <c r="BY8" s="62" t="s">
        <v>117</v>
      </c>
      <c r="BZ8" s="56" t="s">
        <v>10</v>
      </c>
      <c r="CA8" s="38"/>
      <c r="CB8" s="38"/>
      <c r="CC8" s="63">
        <v>0</v>
      </c>
      <c r="CD8" s="63"/>
      <c r="CE8" s="63">
        <v>0</v>
      </c>
      <c r="CF8" s="15"/>
    </row>
    <row r="9" spans="1:84" ht="20.100000000000001" customHeight="1" x14ac:dyDescent="0.2">
      <c r="A9" s="20" t="s">
        <v>11</v>
      </c>
      <c r="B9" s="203" t="str">
        <f>IF(試算シート!C13="","",試算シート!C13)</f>
        <v/>
      </c>
      <c r="C9" s="203"/>
      <c r="D9" s="203" t="str">
        <f>IF(試算シート!B13="","",試算シート!B13)</f>
        <v/>
      </c>
      <c r="E9" s="203"/>
      <c r="F9" s="128" t="str">
        <f>IF(試算シート!D13="","",試算シート!D13)</f>
        <v/>
      </c>
      <c r="G9" s="129" t="str">
        <f>IF(AND(H9&lt;&gt;"",BY9&gt;1),"●","")</f>
        <v/>
      </c>
      <c r="H9" s="195" t="str">
        <f>IF(試算シート!E13="","",試算シート!E13)</f>
        <v/>
      </c>
      <c r="I9" s="196"/>
      <c r="J9" s="196"/>
      <c r="K9" s="196"/>
      <c r="L9" s="196"/>
      <c r="M9" s="196"/>
      <c r="N9" s="196"/>
      <c r="O9" s="201">
        <f>IF(試算シート!F13="",0,試算シート!F13)</f>
        <v>0</v>
      </c>
      <c r="P9" s="201"/>
      <c r="Q9" s="201"/>
      <c r="R9" s="201"/>
      <c r="S9" s="201"/>
      <c r="T9" s="201"/>
      <c r="U9" s="208">
        <f>IF(試算シート!G13="",0,試算シート!G13)</f>
        <v>0</v>
      </c>
      <c r="V9" s="208"/>
      <c r="W9" s="208"/>
      <c r="X9" s="208"/>
      <c r="Y9" s="208"/>
      <c r="Z9" s="208"/>
      <c r="AA9" s="208">
        <f>IF(試算シート!H13="",0,試算シート!H13)</f>
        <v>0</v>
      </c>
      <c r="AB9" s="208"/>
      <c r="AC9" s="208"/>
      <c r="AD9" s="208"/>
      <c r="AE9" s="208"/>
      <c r="AF9" s="209"/>
      <c r="AG9" s="189">
        <f>IF(BK9-BL9&gt;0,BK9-BL9,0)</f>
        <v>0</v>
      </c>
      <c r="AH9" s="190"/>
      <c r="AI9" s="190"/>
      <c r="AJ9" s="190"/>
      <c r="AK9" s="190"/>
      <c r="AL9" s="190"/>
      <c r="AM9" s="190">
        <f>IF(H9="",0,IF(H9=$BZ$5,IF(U9&gt;=NS_65_4,U9-NK_65_4,IF(U9&gt;=NS_65_3,U9*NR_65_3-NK_65_3,IF(U9&gt;=NS_65_2,U9*NR_65_2-NK_65_2,IF(U9&gt;=NS_65_1,U9*NR_65_1-NK_65_1,IF(U9&gt;=NK_65_0,U9-NK_65_0,0))))),IF(U9&gt;=NS_64_4,U9-NK_64_4,IF(U9&gt;=NS_64_3,U9*NR_64_3-NK_64_3,IF(U9&gt;=NS_64_2,U9*NR_64_2-NK_64_2,IF(U9&gt;=NS_64_1,U9*NR_64_1-NK_64_1,IF(U9&gt;=NK_64_0,U9-NK_64_0,0)))))))</f>
        <v>0</v>
      </c>
      <c r="AN9" s="190"/>
      <c r="AO9" s="190"/>
      <c r="AP9" s="190"/>
      <c r="AQ9" s="190"/>
      <c r="AR9" s="190"/>
      <c r="AS9" s="190">
        <f>IF(AA9+AG9+AM9&lt;0,0,AA9+AG9+AM9)</f>
        <v>0</v>
      </c>
      <c r="AT9" s="190"/>
      <c r="AU9" s="190"/>
      <c r="AV9" s="190"/>
      <c r="AW9" s="190"/>
      <c r="AX9" s="190"/>
      <c r="AY9" s="190">
        <f>IF(AS9&gt;=KISO_3,AS9,IF(AS9&gt;=KISO_2,AS9-KS_KJ_2,IF(AS9&gt;=KISO_1,AS9-KS_KJ_1,IF(AS9&gt;KISO_0,IF(AS9-KS_KJ_0&lt;0,0,AS9-KS_KJ_0),0))))</f>
        <v>0</v>
      </c>
      <c r="AZ9" s="190"/>
      <c r="BA9" s="190"/>
      <c r="BB9" s="190"/>
      <c r="BC9" s="190"/>
      <c r="BD9" s="283"/>
      <c r="BE9" s="13"/>
      <c r="BF9" s="60">
        <f>IF(O9&gt;550000,1,0)</f>
        <v>0</v>
      </c>
      <c r="BG9" s="60">
        <f>IF(H9=$BZ$5,IF(U9&gt;1250000,1,0),IF(U9&gt;600000,1,0))</f>
        <v>0</v>
      </c>
      <c r="BH9" s="60">
        <f>IF(BF9+BG9&gt;0,1,0)</f>
        <v>0</v>
      </c>
      <c r="BI9" s="60">
        <f>IF(D9&lt;&gt;"●",IF(H9&lt;&gt;"",1,0),0)</f>
        <v>0</v>
      </c>
      <c r="BJ9" s="64">
        <f>IF(O9&gt;=KS_10,O9-KJ_10,IF(O9&gt;=KS_9,O9*KR_9-KJ_9, IF(O9&gt;=KS_8,TRUNC(O9/4,-3)*KR_8-KJ_8, IF(O9&gt;=KS_7,TRUNC(O9/4,-3)*KR_7-KJ_7, IF(O9&gt;=KS_6,TRUNC(O9/4,-3)*KR_6+KJ_6,IF(O9&gt;=KS_5,KJ_5,IF(O9&gt;=KS_4,KJ_4,IF(O9&gt;=KS_3,KJ_3,IF(O9&gt;=KS_2,KJ_2,IF(O9&gt;=KS_1,O9-KJ_1,IF(O9&gt;=KS_0,0,0)))))))))))</f>
        <v>0</v>
      </c>
      <c r="BK9" s="64">
        <f>IF(B9="●",BJ9*0.3,BJ9)</f>
        <v>0</v>
      </c>
      <c r="BL9" s="64">
        <f>IF(BK9&gt;0,IF(AM9&gt;0,IF(IF(BK9&gt;100000,100000,BK9)+IF(AM9&gt;100000,100000,AM9)&gt;100000,IF(BK9&gt;100000,100000,BK9)+IF(AM9&gt;100000,100000,AM9)-100000,0),0),0)+IF(F9="●",IF(O9&gt;10000000,150000,IF(O9&lt;8500000,0,(O9-8500000)*0.1)))</f>
        <v>0</v>
      </c>
      <c r="BM9" s="64">
        <f>IF(H9=$BZ$5,IF(AM9&gt;=150000,AS9-150000,AS9-AM9),AS9)</f>
        <v>0</v>
      </c>
      <c r="BN9" s="65" t="str">
        <f>IF(H9="","",IF(D9="",TRUNC(AY9*IR_SYT),0))</f>
        <v/>
      </c>
      <c r="BO9" s="65" t="str">
        <f>IF(H9="","",IF(D9&lt;&gt;"","",IF(H9=AGE_0,IR_KIN/2,IR_KIN)))</f>
        <v/>
      </c>
      <c r="BP9" s="65" t="str">
        <f>IF(H9="","",IF(D9="",TRUNC(AY9*SI_SYT),0))</f>
        <v/>
      </c>
      <c r="BQ9" s="65" t="str">
        <f>IF(H9="","",IF(D9&lt;&gt;"","",IF(H9=AGE_0,SI_KIN/2,SI_KIN)))</f>
        <v/>
      </c>
      <c r="BR9" s="65" t="str">
        <f>IF(H9=AGE_3,IF(D9="",TRUNC(AY9*KG_SYT),0),"")</f>
        <v/>
      </c>
      <c r="BS9" s="65" t="str">
        <f>IF(H9=AGE_3,IF(D9="",KG_KIN,""),"")</f>
        <v/>
      </c>
      <c r="BT9" s="65" t="str">
        <f>IF(H9="","",IF(D9="",TRUNC(BE9*IR_SAN),0))</f>
        <v/>
      </c>
      <c r="BU9" s="65"/>
      <c r="BV9" s="65" t="str">
        <f>IF(H9="","",IF(D9="",TRUNC(BE9*SI_SAN),0))</f>
        <v/>
      </c>
      <c r="BW9" s="65"/>
      <c r="BX9" s="65" t="str">
        <f>IF(H9=AGE_3,IF(D9="",TRUNC(BE9*KG_SAN),0),"")</f>
        <v/>
      </c>
      <c r="BY9" s="65">
        <f>IF(D9&lt;&gt;"",0,IF(OR(H9=AGE_0,H9=AGE_1),COUNTIF($H$9:H9,AGE_0)+COUNTIF($H$9:H9,AGE_1),0))</f>
        <v>0</v>
      </c>
      <c r="BZ9" s="56" t="s">
        <v>12</v>
      </c>
      <c r="CA9" s="38"/>
      <c r="CB9" s="38"/>
      <c r="CC9" s="63">
        <v>551000</v>
      </c>
      <c r="CD9" s="63"/>
      <c r="CE9" s="63">
        <v>550000</v>
      </c>
      <c r="CF9" s="15"/>
    </row>
    <row r="10" spans="1:84" ht="20.100000000000001" customHeight="1" x14ac:dyDescent="0.2">
      <c r="A10" s="21" t="s">
        <v>13</v>
      </c>
      <c r="B10" s="193" t="str">
        <f>IF(試算シート!C14="","",試算シート!C14)</f>
        <v/>
      </c>
      <c r="C10" s="193"/>
      <c r="D10" s="193"/>
      <c r="E10" s="193"/>
      <c r="F10" s="130" t="str">
        <f>IF(試算シート!D14="","",試算シート!D14)</f>
        <v/>
      </c>
      <c r="G10" s="131" t="str">
        <f>IF(AND(H10&lt;&gt;"",BY10&gt;1),"●","")</f>
        <v/>
      </c>
      <c r="H10" s="195" t="str">
        <f>IF(試算シート!E14="","",試算シート!E14)</f>
        <v/>
      </c>
      <c r="I10" s="196"/>
      <c r="J10" s="196"/>
      <c r="K10" s="196"/>
      <c r="L10" s="196"/>
      <c r="M10" s="196"/>
      <c r="N10" s="196"/>
      <c r="O10" s="201">
        <f>IF(試算シート!F14="",0,試算シート!F14)</f>
        <v>0</v>
      </c>
      <c r="P10" s="201"/>
      <c r="Q10" s="201"/>
      <c r="R10" s="201"/>
      <c r="S10" s="201"/>
      <c r="T10" s="201"/>
      <c r="U10" s="201">
        <f>IF(試算シート!G14="",0,試算シート!G14)</f>
        <v>0</v>
      </c>
      <c r="V10" s="201"/>
      <c r="W10" s="201"/>
      <c r="X10" s="201"/>
      <c r="Y10" s="201"/>
      <c r="Z10" s="201"/>
      <c r="AA10" s="201">
        <f>IF(試算シート!H14="",0,試算シート!H14)</f>
        <v>0</v>
      </c>
      <c r="AB10" s="201"/>
      <c r="AC10" s="201"/>
      <c r="AD10" s="201"/>
      <c r="AE10" s="201"/>
      <c r="AF10" s="202"/>
      <c r="AG10" s="191">
        <f>IF(BK10-BL10&gt;0,BK10-BL10,0)</f>
        <v>0</v>
      </c>
      <c r="AH10" s="192"/>
      <c r="AI10" s="192"/>
      <c r="AJ10" s="192"/>
      <c r="AK10" s="192"/>
      <c r="AL10" s="192"/>
      <c r="AM10" s="190">
        <f>IF(H10="",0,IF(H10=$BZ$5,IF(U10&gt;=NS_65_4,U10-NK_65_4,IF(U10&gt;=NS_65_3,U10*NR_65_3-NK_65_3,IF(U10&gt;=NS_65_2,U10*NR_65_2-NK_65_2,IF(U10&gt;=NS_65_1,U10*NR_65_1-NK_65_1,IF(U10&gt;=NK_65_0,U10-NK_65_0,0))))),IF(U10&gt;=NS_64_4,U10-NK_64_4,IF(U10&gt;=NS_64_3,U10*NR_64_3-NK_64_3,IF(U10&gt;=NS_64_2,U10*NR_64_2-NK_64_2,IF(U10&gt;=NS_64_1,U10*NR_64_1-NK_64_1,IF(U10&gt;=NK_64_0,U10-NK_64_0,0)))))))</f>
        <v>0</v>
      </c>
      <c r="AN10" s="190"/>
      <c r="AO10" s="190"/>
      <c r="AP10" s="190"/>
      <c r="AQ10" s="190"/>
      <c r="AR10" s="190"/>
      <c r="AS10" s="192">
        <f t="shared" ref="AS10:AS16" si="0">IF(AA10+AG10+AM10&lt;0,0,AA10+AG10+AM10)</f>
        <v>0</v>
      </c>
      <c r="AT10" s="192"/>
      <c r="AU10" s="192"/>
      <c r="AV10" s="192"/>
      <c r="AW10" s="192"/>
      <c r="AX10" s="192"/>
      <c r="AY10" s="192">
        <f t="shared" ref="AY10:AY16" si="1">IF(AS10&gt;=KISO_3,AS10,IF(AS10&gt;=KISO_2,AS10-KS_KJ_2,IF(AS10&gt;=KISO_1,AS10-KS_KJ_1,IF(AS10&gt;KISO_0,IF(AS10-KS_KJ_0&lt;0,0,AS10-KS_KJ_0),0))))</f>
        <v>0</v>
      </c>
      <c r="AZ10" s="192"/>
      <c r="BA10" s="192"/>
      <c r="BB10" s="192"/>
      <c r="BC10" s="192"/>
      <c r="BD10" s="276"/>
      <c r="BE10" s="13"/>
      <c r="BF10" s="60">
        <f t="shared" ref="BF10:BF16" si="2">IF(O10&gt;550000,1,0)</f>
        <v>0</v>
      </c>
      <c r="BG10" s="60">
        <f>IF(H10=$BZ$5,IF(U10&gt;1250000,1,0),IF(U10&gt;600000,1,0))</f>
        <v>0</v>
      </c>
      <c r="BH10" s="60">
        <f t="shared" ref="BH10:BH16" si="3">IF(BF10+BG10&gt;0,1,0)</f>
        <v>0</v>
      </c>
      <c r="BI10" s="60">
        <f>IF(D10&lt;&gt;"●",IF(H10&lt;&gt;"",1,0),0)</f>
        <v>0</v>
      </c>
      <c r="BJ10" s="64">
        <f t="shared" ref="BJ10:BJ16" si="4">IF(O10&gt;=KS_10,O10-KJ_10,IF(O10&gt;=KS_9,O10*KR_9-KJ_9, IF(O10&gt;=KS_8,TRUNC(O10/4,-3)*KR_8-KJ_8, IF(O10&gt;=KS_7,TRUNC(O10/4,-3)*KR_7-KJ_7, IF(O10&gt;=KS_6,TRUNC(O10/4,-3)*KR_6+KJ_6,IF(O10&gt;=KS_5,KJ_5,IF(O10&gt;=KS_4,KJ_4,IF(O10&gt;=KS_3,KJ_3,IF(O10&gt;=KS_2,KJ_2,IF(O10&gt;=KS_1,O10-KJ_1,IF(O10&gt;=KS_0,0,0)))))))))))</f>
        <v>0</v>
      </c>
      <c r="BK10" s="64">
        <f t="shared" ref="BK10:BK16" si="5">IF(B10="●",BJ10*0.3,BJ10)</f>
        <v>0</v>
      </c>
      <c r="BL10" s="64">
        <f>IF(BK10&gt;0,IF(AM10&gt;0,IF(IF(BK10&gt;100000,100000,BK10)+IF(AM10&gt;100000,100000,AM10)&gt;100000,IF(BK10&gt;100000,100000,BK10)+IF(AM10&gt;100000,100000,AM10)-100000,0),0),0)</f>
        <v>0</v>
      </c>
      <c r="BM10" s="64">
        <f>IF(H10=$BZ$5,IF(AM10&gt;=150000,AS10-150000,AS10-AM10),AS10)</f>
        <v>0</v>
      </c>
      <c r="BN10" s="65" t="str">
        <f>IF(H10="","",IF(D10="",TRUNC(AY10*IR_SYT),0))</f>
        <v/>
      </c>
      <c r="BO10" s="65" t="str">
        <f>IF(H10="","",IF(D10&lt;&gt;"","",IF(H10=AGE_0,IR_KIN/2,IR_KIN)))</f>
        <v/>
      </c>
      <c r="BP10" s="65" t="str">
        <f>IF(H10="","",IF(D10="",TRUNC(AY10*SI_SYT),0))</f>
        <v/>
      </c>
      <c r="BQ10" s="65" t="str">
        <f>IF(H10="","",IF(D10&lt;&gt;"","",IF(H10=AGE_0,SI_KIN/2,SI_KIN)))</f>
        <v/>
      </c>
      <c r="BR10" s="65" t="str">
        <f>IF(H10=AGE_3,IF(D10="",TRUNC(AY10*KG_SYT),0),"")</f>
        <v/>
      </c>
      <c r="BS10" s="65" t="str">
        <f>IF(H10=AGE_3,IF(D10="",KG_KIN,""),"")</f>
        <v/>
      </c>
      <c r="BT10" s="65" t="str">
        <f>IF(H10="","",IF(D10="",TRUNC(BE10*IR_SAN),0))</f>
        <v/>
      </c>
      <c r="BU10" s="65"/>
      <c r="BV10" s="65" t="str">
        <f>IF(H10="","",IF(D10="",TRUNC(BE10*SI_SAN),0))</f>
        <v/>
      </c>
      <c r="BW10" s="65"/>
      <c r="BX10" s="65" t="str">
        <f>IF(H10=AGE_3,IF(D10="",TRUNC(BE10*KG_SAN),0),"")</f>
        <v/>
      </c>
      <c r="BY10" s="65">
        <f>IF(D10&lt;&gt;"",0,IF(OR(H10=AGE_0,H10=AGE_1),COUNTIF($H$9:H10,AGE_0)+COUNTIF($H$9:H10,AGE_1),0))</f>
        <v>0</v>
      </c>
      <c r="BZ10" s="56" t="s">
        <v>14</v>
      </c>
      <c r="CA10" s="38"/>
      <c r="CB10" s="38"/>
      <c r="CC10" s="63">
        <v>1619000</v>
      </c>
      <c r="CD10" s="63"/>
      <c r="CE10" s="63">
        <v>1069000</v>
      </c>
      <c r="CF10" s="15"/>
    </row>
    <row r="11" spans="1:84" ht="20.100000000000001" customHeight="1" x14ac:dyDescent="0.2">
      <c r="A11" s="21" t="s">
        <v>15</v>
      </c>
      <c r="B11" s="193" t="str">
        <f>IF(試算シート!C15="","",試算シート!C15)</f>
        <v/>
      </c>
      <c r="C11" s="193"/>
      <c r="D11" s="193"/>
      <c r="E11" s="193"/>
      <c r="F11" s="130" t="str">
        <f>IF(試算シート!D15="","",試算シート!D15)</f>
        <v/>
      </c>
      <c r="G11" s="131" t="str">
        <f t="shared" ref="G11:G16" si="6">IF(AND(H11&lt;&gt;"",BY11&gt;1),"●","")</f>
        <v/>
      </c>
      <c r="H11" s="195" t="str">
        <f>IF(試算シート!E15="","",試算シート!E15)</f>
        <v/>
      </c>
      <c r="I11" s="196"/>
      <c r="J11" s="196"/>
      <c r="K11" s="196"/>
      <c r="L11" s="196"/>
      <c r="M11" s="196"/>
      <c r="N11" s="196"/>
      <c r="O11" s="201">
        <f>IF(試算シート!F15="",0,試算シート!F15)</f>
        <v>0</v>
      </c>
      <c r="P11" s="201"/>
      <c r="Q11" s="201"/>
      <c r="R11" s="201"/>
      <c r="S11" s="201"/>
      <c r="T11" s="201"/>
      <c r="U11" s="201">
        <f>IF(試算シート!G15="",0,試算シート!G15)</f>
        <v>0</v>
      </c>
      <c r="V11" s="201"/>
      <c r="W11" s="201"/>
      <c r="X11" s="201"/>
      <c r="Y11" s="201"/>
      <c r="Z11" s="201"/>
      <c r="AA11" s="201">
        <f>IF(試算シート!H15="",0,試算シート!H15)</f>
        <v>0</v>
      </c>
      <c r="AB11" s="201"/>
      <c r="AC11" s="201"/>
      <c r="AD11" s="201"/>
      <c r="AE11" s="201"/>
      <c r="AF11" s="202"/>
      <c r="AG11" s="191">
        <f t="shared" ref="AG11:AG16" si="7">IF(BK11-BL11&gt;0,BK11-BL11,0)</f>
        <v>0</v>
      </c>
      <c r="AH11" s="192"/>
      <c r="AI11" s="192"/>
      <c r="AJ11" s="192"/>
      <c r="AK11" s="192"/>
      <c r="AL11" s="192"/>
      <c r="AM11" s="190">
        <f t="shared" ref="AM11:AM16" si="8">IF(H11="",0,IF(H11=$BZ$5,IF(U11&gt;=NS_65_4,U11-NK_65_4,IF(U11&gt;=NS_65_3,U11*NR_65_3-NK_65_3,IF(U11&gt;=NS_65_2,U11*NR_65_2-NK_65_2,IF(U11&gt;=NS_65_1,U11*NR_65_1-NK_65_1,IF(U11&gt;=NK_65_0,U11-NK_65_0,0))))),IF(U11&gt;=NS_64_4,U11-NK_64_4,IF(U11&gt;=NS_64_3,U11*NR_64_3-NK_64_3,IF(U11&gt;=NS_64_2,U11*NR_64_2-NK_64_2,IF(U11&gt;=NS_64_1,U11*NR_64_1-NK_64_1,IF(U11&gt;=NK_64_0,U11-NK_64_0,0)))))))</f>
        <v>0</v>
      </c>
      <c r="AN11" s="190"/>
      <c r="AO11" s="190"/>
      <c r="AP11" s="190"/>
      <c r="AQ11" s="190"/>
      <c r="AR11" s="190"/>
      <c r="AS11" s="192">
        <f t="shared" si="0"/>
        <v>0</v>
      </c>
      <c r="AT11" s="192"/>
      <c r="AU11" s="192"/>
      <c r="AV11" s="192"/>
      <c r="AW11" s="192"/>
      <c r="AX11" s="192"/>
      <c r="AY11" s="192">
        <f>IF(AS11&gt;=KISO_3,AS11,IF(AS11&gt;=KISO_2,AS11-KS_KJ_2,IF(AS11&gt;=KISO_1,AS11-KS_KJ_1,IF(AS11&gt;KISO_0,IF(AS11-KS_KJ_0&lt;0,0,AS11-KS_KJ_0),0))))</f>
        <v>0</v>
      </c>
      <c r="AZ11" s="192"/>
      <c r="BA11" s="192"/>
      <c r="BB11" s="192"/>
      <c r="BC11" s="192"/>
      <c r="BD11" s="276"/>
      <c r="BE11" s="13"/>
      <c r="BF11" s="60">
        <f t="shared" si="2"/>
        <v>0</v>
      </c>
      <c r="BG11" s="60">
        <f t="shared" ref="BG11:BG16" si="9">IF(H11=$BZ$5,IF(U11&gt;1250000,1,0),IF(U11&gt;600000,1,0))</f>
        <v>0</v>
      </c>
      <c r="BH11" s="60">
        <f t="shared" si="3"/>
        <v>0</v>
      </c>
      <c r="BI11" s="60">
        <f t="shared" ref="BI11:BI16" si="10">IF(D11&lt;&gt;"●",IF(H11&lt;&gt;"",1,0),0)</f>
        <v>0</v>
      </c>
      <c r="BJ11" s="64">
        <f t="shared" si="4"/>
        <v>0</v>
      </c>
      <c r="BK11" s="64">
        <f t="shared" si="5"/>
        <v>0</v>
      </c>
      <c r="BL11" s="64">
        <f t="shared" ref="BL11:BL16" si="11">IF(BK11&gt;0,IF(AM11&gt;0,IF(IF(BK11&gt;100000,100000,BK11)+IF(AM11&gt;100000,100000,AM11)&gt;100000,IF(BK11&gt;100000,100000,BK11)+IF(AM11&gt;100000,100000,AM11)-100000,0),0),0)</f>
        <v>0</v>
      </c>
      <c r="BM11" s="64">
        <f t="shared" ref="BM11:BM16" si="12">IF(H11=$BZ$5,IF(AM11&gt;=150000,AS11-150000,AS11-AM11),AS11)</f>
        <v>0</v>
      </c>
      <c r="BN11" s="65" t="str">
        <f t="shared" ref="BN11:BN16" si="13">IF(H11="","",IF(D11="",TRUNC(AY11*IR_SYT),0))</f>
        <v/>
      </c>
      <c r="BO11" s="65" t="str">
        <f t="shared" ref="BO11:BO16" si="14">IF(H11="","",IF(D11&lt;&gt;"","",IF(H11=AGE_0,IR_KIN/2,IR_KIN)))</f>
        <v/>
      </c>
      <c r="BP11" s="65" t="str">
        <f t="shared" ref="BP11:BP16" si="15">IF(H11="","",IF(D11="",TRUNC(AY11*SI_SYT),0))</f>
        <v/>
      </c>
      <c r="BQ11" s="65" t="str">
        <f t="shared" ref="BQ11:BQ16" si="16">IF(H11="","",IF(D11&lt;&gt;"","",IF(H11=AGE_0,SI_KIN/2,SI_KIN)))</f>
        <v/>
      </c>
      <c r="BR11" s="65" t="str">
        <f t="shared" ref="BR11:BR16" si="17">IF(H11=AGE_3,IF(D11="",TRUNC(AY11*KG_SYT),0),"")</f>
        <v/>
      </c>
      <c r="BS11" s="65" t="str">
        <f t="shared" ref="BS11:BS16" si="18">IF(H11=AGE_3,IF(D11="",KG_KIN,""),"")</f>
        <v/>
      </c>
      <c r="BT11" s="65" t="str">
        <f t="shared" ref="BT11:BT16" si="19">IF(H11="","",IF(D11="",TRUNC(BE11*IR_SAN),0))</f>
        <v/>
      </c>
      <c r="BU11" s="65"/>
      <c r="BV11" s="65" t="str">
        <f t="shared" ref="BV11:BV16" si="20">IF(H11="","",IF(D11="",TRUNC(BE11*SI_SAN),0))</f>
        <v/>
      </c>
      <c r="BW11" s="65"/>
      <c r="BX11" s="65" t="str">
        <f t="shared" ref="BX11:BX16" si="21">IF(H11=AGE_3,IF(D11="",TRUNC(BE11*KG_SAN),0),"")</f>
        <v/>
      </c>
      <c r="BY11" s="65">
        <f>IF(D11&lt;&gt;"",0,IF(OR(H11=AGE_0,H11=AGE_1),COUNTIF($H$9:H11,AGE_0)+COUNTIF($H$9:H11,AGE_1),0))</f>
        <v>0</v>
      </c>
      <c r="BZ11" s="56" t="s">
        <v>16</v>
      </c>
      <c r="CA11" s="38"/>
      <c r="CB11" s="38"/>
      <c r="CC11" s="63">
        <v>1620000</v>
      </c>
      <c r="CD11" s="63"/>
      <c r="CE11" s="63">
        <v>1070000</v>
      </c>
      <c r="CF11" s="15"/>
    </row>
    <row r="12" spans="1:84" ht="20.100000000000001" customHeight="1" x14ac:dyDescent="0.2">
      <c r="A12" s="21" t="s">
        <v>17</v>
      </c>
      <c r="B12" s="193" t="str">
        <f>IF(試算シート!C16="","",試算シート!C16)</f>
        <v/>
      </c>
      <c r="C12" s="193"/>
      <c r="D12" s="193"/>
      <c r="E12" s="193"/>
      <c r="F12" s="130" t="str">
        <f>IF(試算シート!D16="","",試算シート!D16)</f>
        <v/>
      </c>
      <c r="G12" s="131" t="str">
        <f t="shared" si="6"/>
        <v/>
      </c>
      <c r="H12" s="286" t="str">
        <f>IF(試算シート!E16="","",試算シート!E16)</f>
        <v/>
      </c>
      <c r="I12" s="287"/>
      <c r="J12" s="287"/>
      <c r="K12" s="287"/>
      <c r="L12" s="287"/>
      <c r="M12" s="287"/>
      <c r="N12" s="206"/>
      <c r="O12" s="201">
        <f>IF(試算シート!F16="",0,試算シート!F16)</f>
        <v>0</v>
      </c>
      <c r="P12" s="201"/>
      <c r="Q12" s="201"/>
      <c r="R12" s="201"/>
      <c r="S12" s="201"/>
      <c r="T12" s="201"/>
      <c r="U12" s="201">
        <f>IF(試算シート!G16="",0,試算シート!G16)</f>
        <v>0</v>
      </c>
      <c r="V12" s="201"/>
      <c r="W12" s="201"/>
      <c r="X12" s="201"/>
      <c r="Y12" s="201"/>
      <c r="Z12" s="201"/>
      <c r="AA12" s="201">
        <f>IF(試算シート!H16="",0,試算シート!H16)</f>
        <v>0</v>
      </c>
      <c r="AB12" s="201"/>
      <c r="AC12" s="201"/>
      <c r="AD12" s="201"/>
      <c r="AE12" s="201"/>
      <c r="AF12" s="202"/>
      <c r="AG12" s="191">
        <f t="shared" si="7"/>
        <v>0</v>
      </c>
      <c r="AH12" s="192"/>
      <c r="AI12" s="192"/>
      <c r="AJ12" s="192"/>
      <c r="AK12" s="192"/>
      <c r="AL12" s="192"/>
      <c r="AM12" s="190">
        <f t="shared" si="8"/>
        <v>0</v>
      </c>
      <c r="AN12" s="190"/>
      <c r="AO12" s="190"/>
      <c r="AP12" s="190"/>
      <c r="AQ12" s="190"/>
      <c r="AR12" s="190"/>
      <c r="AS12" s="192">
        <f t="shared" si="0"/>
        <v>0</v>
      </c>
      <c r="AT12" s="192"/>
      <c r="AU12" s="192"/>
      <c r="AV12" s="192"/>
      <c r="AW12" s="192"/>
      <c r="AX12" s="192"/>
      <c r="AY12" s="192">
        <f t="shared" si="1"/>
        <v>0</v>
      </c>
      <c r="AZ12" s="192"/>
      <c r="BA12" s="192"/>
      <c r="BB12" s="192"/>
      <c r="BC12" s="192"/>
      <c r="BD12" s="276"/>
      <c r="BE12" s="13"/>
      <c r="BF12" s="60">
        <f t="shared" si="2"/>
        <v>0</v>
      </c>
      <c r="BG12" s="60">
        <f t="shared" si="9"/>
        <v>0</v>
      </c>
      <c r="BH12" s="60">
        <f t="shared" si="3"/>
        <v>0</v>
      </c>
      <c r="BI12" s="60">
        <f t="shared" si="10"/>
        <v>0</v>
      </c>
      <c r="BJ12" s="64">
        <f t="shared" si="4"/>
        <v>0</v>
      </c>
      <c r="BK12" s="64">
        <f t="shared" si="5"/>
        <v>0</v>
      </c>
      <c r="BL12" s="64">
        <f t="shared" si="11"/>
        <v>0</v>
      </c>
      <c r="BM12" s="64">
        <f t="shared" si="12"/>
        <v>0</v>
      </c>
      <c r="BN12" s="65" t="str">
        <f t="shared" si="13"/>
        <v/>
      </c>
      <c r="BO12" s="65" t="str">
        <f t="shared" si="14"/>
        <v/>
      </c>
      <c r="BP12" s="65" t="str">
        <f t="shared" si="15"/>
        <v/>
      </c>
      <c r="BQ12" s="65" t="str">
        <f t="shared" si="16"/>
        <v/>
      </c>
      <c r="BR12" s="65" t="str">
        <f t="shared" si="17"/>
        <v/>
      </c>
      <c r="BS12" s="65" t="str">
        <f t="shared" si="18"/>
        <v/>
      </c>
      <c r="BT12" s="65" t="str">
        <f t="shared" si="19"/>
        <v/>
      </c>
      <c r="BU12" s="65"/>
      <c r="BV12" s="65" t="str">
        <f t="shared" si="20"/>
        <v/>
      </c>
      <c r="BW12" s="65"/>
      <c r="BX12" s="65" t="str">
        <f t="shared" si="21"/>
        <v/>
      </c>
      <c r="BY12" s="65">
        <f>IF(D12&lt;&gt;"",0,IF(OR(H12=AGE_0,H12=AGE_1),COUNTIF($H$9:H12,AGE_0)+COUNTIF($H$9:H12,AGE_1),0))</f>
        <v>0</v>
      </c>
      <c r="BZ12" s="56" t="s">
        <v>18</v>
      </c>
      <c r="CA12" s="38"/>
      <c r="CB12" s="38"/>
      <c r="CC12" s="63">
        <v>1622000</v>
      </c>
      <c r="CD12" s="63"/>
      <c r="CE12" s="63">
        <v>1072000</v>
      </c>
      <c r="CF12" s="15"/>
    </row>
    <row r="13" spans="1:84" ht="20.100000000000001" customHeight="1" x14ac:dyDescent="0.2">
      <c r="A13" s="21" t="s">
        <v>19</v>
      </c>
      <c r="B13" s="193" t="str">
        <f>IF(試算シート!C17="","",試算シート!C17)</f>
        <v/>
      </c>
      <c r="C13" s="193"/>
      <c r="D13" s="193"/>
      <c r="E13" s="193"/>
      <c r="F13" s="130" t="str">
        <f>IF(試算シート!D17="","",試算シート!D17)</f>
        <v/>
      </c>
      <c r="G13" s="131" t="str">
        <f t="shared" si="6"/>
        <v/>
      </c>
      <c r="H13" s="206" t="str">
        <f>IF(試算シート!E17="","",試算シート!E17)</f>
        <v/>
      </c>
      <c r="I13" s="207"/>
      <c r="J13" s="207"/>
      <c r="K13" s="207"/>
      <c r="L13" s="207"/>
      <c r="M13" s="207"/>
      <c r="N13" s="207"/>
      <c r="O13" s="201">
        <f>IF(試算シート!F17="",0,試算シート!F17)</f>
        <v>0</v>
      </c>
      <c r="P13" s="201"/>
      <c r="Q13" s="201"/>
      <c r="R13" s="201"/>
      <c r="S13" s="201"/>
      <c r="T13" s="201"/>
      <c r="U13" s="201">
        <f>IF(試算シート!G17="",0,試算シート!G17)</f>
        <v>0</v>
      </c>
      <c r="V13" s="201"/>
      <c r="W13" s="201"/>
      <c r="X13" s="201"/>
      <c r="Y13" s="201"/>
      <c r="Z13" s="201"/>
      <c r="AA13" s="201">
        <f>IF(試算シート!H17="",0,試算シート!H17)</f>
        <v>0</v>
      </c>
      <c r="AB13" s="201"/>
      <c r="AC13" s="201"/>
      <c r="AD13" s="201"/>
      <c r="AE13" s="201"/>
      <c r="AF13" s="202"/>
      <c r="AG13" s="191">
        <f t="shared" si="7"/>
        <v>0</v>
      </c>
      <c r="AH13" s="192"/>
      <c r="AI13" s="192"/>
      <c r="AJ13" s="192"/>
      <c r="AK13" s="192"/>
      <c r="AL13" s="192"/>
      <c r="AM13" s="190">
        <f t="shared" si="8"/>
        <v>0</v>
      </c>
      <c r="AN13" s="190"/>
      <c r="AO13" s="190"/>
      <c r="AP13" s="190"/>
      <c r="AQ13" s="190"/>
      <c r="AR13" s="190"/>
      <c r="AS13" s="192">
        <f t="shared" si="0"/>
        <v>0</v>
      </c>
      <c r="AT13" s="192"/>
      <c r="AU13" s="192"/>
      <c r="AV13" s="192"/>
      <c r="AW13" s="192"/>
      <c r="AX13" s="192"/>
      <c r="AY13" s="192">
        <f t="shared" si="1"/>
        <v>0</v>
      </c>
      <c r="AZ13" s="192"/>
      <c r="BA13" s="192"/>
      <c r="BB13" s="192"/>
      <c r="BC13" s="192"/>
      <c r="BD13" s="276"/>
      <c r="BE13" s="13"/>
      <c r="BF13" s="60">
        <f t="shared" si="2"/>
        <v>0</v>
      </c>
      <c r="BG13" s="60">
        <f t="shared" si="9"/>
        <v>0</v>
      </c>
      <c r="BH13" s="60">
        <f t="shared" si="3"/>
        <v>0</v>
      </c>
      <c r="BI13" s="60">
        <f t="shared" si="10"/>
        <v>0</v>
      </c>
      <c r="BJ13" s="64">
        <f t="shared" si="4"/>
        <v>0</v>
      </c>
      <c r="BK13" s="64">
        <f t="shared" si="5"/>
        <v>0</v>
      </c>
      <c r="BL13" s="64">
        <f t="shared" si="11"/>
        <v>0</v>
      </c>
      <c r="BM13" s="64">
        <f t="shared" si="12"/>
        <v>0</v>
      </c>
      <c r="BN13" s="65" t="str">
        <f t="shared" si="13"/>
        <v/>
      </c>
      <c r="BO13" s="65" t="str">
        <f t="shared" si="14"/>
        <v/>
      </c>
      <c r="BP13" s="65" t="str">
        <f t="shared" si="15"/>
        <v/>
      </c>
      <c r="BQ13" s="65" t="str">
        <f t="shared" si="16"/>
        <v/>
      </c>
      <c r="BR13" s="65" t="str">
        <f t="shared" si="17"/>
        <v/>
      </c>
      <c r="BS13" s="65" t="str">
        <f t="shared" si="18"/>
        <v/>
      </c>
      <c r="BT13" s="65" t="str">
        <f t="shared" si="19"/>
        <v/>
      </c>
      <c r="BU13" s="65"/>
      <c r="BV13" s="65" t="str">
        <f t="shared" si="20"/>
        <v/>
      </c>
      <c r="BW13" s="65"/>
      <c r="BX13" s="65" t="str">
        <f t="shared" si="21"/>
        <v/>
      </c>
      <c r="BY13" s="65">
        <f>IF(D13&lt;&gt;"",0,IF(OR(H13=AGE_0,H13=AGE_1),COUNTIF($H$9:H13,AGE_0)+COUNTIF($H$9:H13,AGE_1),0))</f>
        <v>0</v>
      </c>
      <c r="BZ13" s="56" t="s">
        <v>20</v>
      </c>
      <c r="CA13" s="38"/>
      <c r="CB13" s="38"/>
      <c r="CC13" s="63">
        <v>1624000</v>
      </c>
      <c r="CD13" s="63"/>
      <c r="CE13" s="63">
        <v>1074000</v>
      </c>
      <c r="CF13" s="15"/>
    </row>
    <row r="14" spans="1:84" ht="20.100000000000001" customHeight="1" x14ac:dyDescent="0.2">
      <c r="A14" s="21" t="s">
        <v>21</v>
      </c>
      <c r="B14" s="193" t="str">
        <f>IF(試算シート!C18="","",試算シート!C18)</f>
        <v/>
      </c>
      <c r="C14" s="193"/>
      <c r="D14" s="193"/>
      <c r="E14" s="193"/>
      <c r="F14" s="130" t="str">
        <f>IF(試算シート!D18="","",試算シート!D18)</f>
        <v/>
      </c>
      <c r="G14" s="131" t="str">
        <f t="shared" si="6"/>
        <v/>
      </c>
      <c r="H14" s="206" t="str">
        <f>IF(試算シート!E18="","",試算シート!E18)</f>
        <v/>
      </c>
      <c r="I14" s="207"/>
      <c r="J14" s="207"/>
      <c r="K14" s="207"/>
      <c r="L14" s="207"/>
      <c r="M14" s="207"/>
      <c r="N14" s="207"/>
      <c r="O14" s="201">
        <f>IF(試算シート!F18="",0,試算シート!F18)</f>
        <v>0</v>
      </c>
      <c r="P14" s="201"/>
      <c r="Q14" s="201"/>
      <c r="R14" s="201"/>
      <c r="S14" s="201"/>
      <c r="T14" s="201"/>
      <c r="U14" s="201">
        <f>IF(試算シート!G18="",0,試算シート!G18)</f>
        <v>0</v>
      </c>
      <c r="V14" s="201"/>
      <c r="W14" s="201"/>
      <c r="X14" s="201"/>
      <c r="Y14" s="201"/>
      <c r="Z14" s="201"/>
      <c r="AA14" s="201">
        <f>IF(試算シート!H18="",0,試算シート!H18)</f>
        <v>0</v>
      </c>
      <c r="AB14" s="201"/>
      <c r="AC14" s="201"/>
      <c r="AD14" s="201"/>
      <c r="AE14" s="201"/>
      <c r="AF14" s="202"/>
      <c r="AG14" s="191">
        <f t="shared" si="7"/>
        <v>0</v>
      </c>
      <c r="AH14" s="192"/>
      <c r="AI14" s="192"/>
      <c r="AJ14" s="192"/>
      <c r="AK14" s="192"/>
      <c r="AL14" s="192"/>
      <c r="AM14" s="190">
        <f t="shared" si="8"/>
        <v>0</v>
      </c>
      <c r="AN14" s="190"/>
      <c r="AO14" s="190"/>
      <c r="AP14" s="190"/>
      <c r="AQ14" s="190"/>
      <c r="AR14" s="190"/>
      <c r="AS14" s="192">
        <f t="shared" si="0"/>
        <v>0</v>
      </c>
      <c r="AT14" s="192"/>
      <c r="AU14" s="192"/>
      <c r="AV14" s="192"/>
      <c r="AW14" s="192"/>
      <c r="AX14" s="192"/>
      <c r="AY14" s="192">
        <f t="shared" si="1"/>
        <v>0</v>
      </c>
      <c r="AZ14" s="192"/>
      <c r="BA14" s="192"/>
      <c r="BB14" s="192"/>
      <c r="BC14" s="192"/>
      <c r="BD14" s="276"/>
      <c r="BE14" s="13"/>
      <c r="BF14" s="60">
        <f t="shared" si="2"/>
        <v>0</v>
      </c>
      <c r="BG14" s="60">
        <f t="shared" si="9"/>
        <v>0</v>
      </c>
      <c r="BH14" s="60">
        <f t="shared" si="3"/>
        <v>0</v>
      </c>
      <c r="BI14" s="60">
        <f t="shared" si="10"/>
        <v>0</v>
      </c>
      <c r="BJ14" s="64">
        <f t="shared" si="4"/>
        <v>0</v>
      </c>
      <c r="BK14" s="64">
        <f t="shared" si="5"/>
        <v>0</v>
      </c>
      <c r="BL14" s="64">
        <f t="shared" si="11"/>
        <v>0</v>
      </c>
      <c r="BM14" s="64">
        <f t="shared" si="12"/>
        <v>0</v>
      </c>
      <c r="BN14" s="65" t="str">
        <f t="shared" si="13"/>
        <v/>
      </c>
      <c r="BO14" s="65" t="str">
        <f t="shared" si="14"/>
        <v/>
      </c>
      <c r="BP14" s="65" t="str">
        <f t="shared" si="15"/>
        <v/>
      </c>
      <c r="BQ14" s="65" t="str">
        <f t="shared" si="16"/>
        <v/>
      </c>
      <c r="BR14" s="65" t="str">
        <f t="shared" si="17"/>
        <v/>
      </c>
      <c r="BS14" s="65" t="str">
        <f t="shared" si="18"/>
        <v/>
      </c>
      <c r="BT14" s="65" t="str">
        <f t="shared" si="19"/>
        <v/>
      </c>
      <c r="BU14" s="65"/>
      <c r="BV14" s="65" t="str">
        <f t="shared" si="20"/>
        <v/>
      </c>
      <c r="BW14" s="65"/>
      <c r="BX14" s="65" t="str">
        <f t="shared" si="21"/>
        <v/>
      </c>
      <c r="BY14" s="65">
        <f>IF(D14&lt;&gt;"",0,IF(OR(H14=AGE_0,H14=AGE_1),COUNTIF($H$9:H14,AGE_0)+COUNTIF($H$9:H14,AGE_1),0))</f>
        <v>0</v>
      </c>
      <c r="BZ14" s="56" t="s">
        <v>22</v>
      </c>
      <c r="CA14" s="38"/>
      <c r="CB14" s="38"/>
      <c r="CC14" s="63">
        <v>1628000</v>
      </c>
      <c r="CD14" s="63">
        <v>2.4</v>
      </c>
      <c r="CE14" s="63">
        <v>100000</v>
      </c>
      <c r="CF14" s="15"/>
    </row>
    <row r="15" spans="1:84" ht="20.100000000000001" customHeight="1" x14ac:dyDescent="0.2">
      <c r="A15" s="21" t="s">
        <v>23</v>
      </c>
      <c r="B15" s="193" t="str">
        <f>IF(試算シート!C19="","",試算シート!C19)</f>
        <v/>
      </c>
      <c r="C15" s="193"/>
      <c r="D15" s="193"/>
      <c r="E15" s="193"/>
      <c r="F15" s="130" t="str">
        <f>IF(試算シート!D19="","",試算シート!D19)</f>
        <v/>
      </c>
      <c r="G15" s="131" t="str">
        <f t="shared" si="6"/>
        <v/>
      </c>
      <c r="H15" s="206" t="str">
        <f>IF(試算シート!E19="","",試算シート!E19)</f>
        <v/>
      </c>
      <c r="I15" s="207"/>
      <c r="J15" s="207"/>
      <c r="K15" s="207"/>
      <c r="L15" s="207"/>
      <c r="M15" s="207"/>
      <c r="N15" s="207"/>
      <c r="O15" s="201">
        <f>IF(試算シート!F19="",0,試算シート!F19)</f>
        <v>0</v>
      </c>
      <c r="P15" s="201"/>
      <c r="Q15" s="201"/>
      <c r="R15" s="201"/>
      <c r="S15" s="201"/>
      <c r="T15" s="201"/>
      <c r="U15" s="201">
        <f>IF(試算シート!G19="",0,試算シート!G19)</f>
        <v>0</v>
      </c>
      <c r="V15" s="201"/>
      <c r="W15" s="201"/>
      <c r="X15" s="201"/>
      <c r="Y15" s="201"/>
      <c r="Z15" s="201"/>
      <c r="AA15" s="201">
        <f>IF(試算シート!H19="",0,試算シート!H19)</f>
        <v>0</v>
      </c>
      <c r="AB15" s="201"/>
      <c r="AC15" s="201"/>
      <c r="AD15" s="201"/>
      <c r="AE15" s="201"/>
      <c r="AF15" s="202"/>
      <c r="AG15" s="191">
        <f t="shared" si="7"/>
        <v>0</v>
      </c>
      <c r="AH15" s="192"/>
      <c r="AI15" s="192"/>
      <c r="AJ15" s="192"/>
      <c r="AK15" s="192"/>
      <c r="AL15" s="192"/>
      <c r="AM15" s="190">
        <f t="shared" si="8"/>
        <v>0</v>
      </c>
      <c r="AN15" s="190"/>
      <c r="AO15" s="190"/>
      <c r="AP15" s="190"/>
      <c r="AQ15" s="190"/>
      <c r="AR15" s="190"/>
      <c r="AS15" s="192">
        <f t="shared" si="0"/>
        <v>0</v>
      </c>
      <c r="AT15" s="192"/>
      <c r="AU15" s="192"/>
      <c r="AV15" s="192"/>
      <c r="AW15" s="192"/>
      <c r="AX15" s="192"/>
      <c r="AY15" s="192">
        <f t="shared" si="1"/>
        <v>0</v>
      </c>
      <c r="AZ15" s="192"/>
      <c r="BA15" s="192"/>
      <c r="BB15" s="192"/>
      <c r="BC15" s="192"/>
      <c r="BD15" s="276"/>
      <c r="BE15" s="13"/>
      <c r="BF15" s="60">
        <f t="shared" si="2"/>
        <v>0</v>
      </c>
      <c r="BG15" s="60">
        <f t="shared" si="9"/>
        <v>0</v>
      </c>
      <c r="BH15" s="60">
        <f t="shared" si="3"/>
        <v>0</v>
      </c>
      <c r="BI15" s="60">
        <f t="shared" si="10"/>
        <v>0</v>
      </c>
      <c r="BJ15" s="64">
        <f t="shared" si="4"/>
        <v>0</v>
      </c>
      <c r="BK15" s="64">
        <f t="shared" si="5"/>
        <v>0</v>
      </c>
      <c r="BL15" s="64">
        <f t="shared" si="11"/>
        <v>0</v>
      </c>
      <c r="BM15" s="64">
        <f t="shared" si="12"/>
        <v>0</v>
      </c>
      <c r="BN15" s="65" t="str">
        <f t="shared" si="13"/>
        <v/>
      </c>
      <c r="BO15" s="65" t="str">
        <f t="shared" si="14"/>
        <v/>
      </c>
      <c r="BP15" s="65" t="str">
        <f t="shared" si="15"/>
        <v/>
      </c>
      <c r="BQ15" s="65" t="str">
        <f t="shared" si="16"/>
        <v/>
      </c>
      <c r="BR15" s="65" t="str">
        <f t="shared" si="17"/>
        <v/>
      </c>
      <c r="BS15" s="65" t="str">
        <f t="shared" si="18"/>
        <v/>
      </c>
      <c r="BT15" s="65" t="str">
        <f t="shared" si="19"/>
        <v/>
      </c>
      <c r="BU15" s="65"/>
      <c r="BV15" s="65" t="str">
        <f t="shared" si="20"/>
        <v/>
      </c>
      <c r="BW15" s="65"/>
      <c r="BX15" s="65" t="str">
        <f t="shared" si="21"/>
        <v/>
      </c>
      <c r="BY15" s="65">
        <f>IF(D15&lt;&gt;"",0,IF(OR(H15=AGE_0,H15=AGE_1),COUNTIF($H$9:H15,AGE_0)+COUNTIF($H$9:H15,AGE_1),0))</f>
        <v>0</v>
      </c>
      <c r="BZ15" s="56" t="s">
        <v>24</v>
      </c>
      <c r="CA15" s="38"/>
      <c r="CB15" s="38"/>
      <c r="CC15" s="63">
        <v>1800000</v>
      </c>
      <c r="CD15" s="63">
        <v>2.8</v>
      </c>
      <c r="CE15" s="63">
        <v>80000</v>
      </c>
      <c r="CF15" s="15"/>
    </row>
    <row r="16" spans="1:84" ht="20.100000000000001" customHeight="1" thickBot="1" x14ac:dyDescent="0.25">
      <c r="A16" s="22" t="s">
        <v>25</v>
      </c>
      <c r="B16" s="275" t="str">
        <f>IF(試算シート!C20="","",試算シート!C20)</f>
        <v/>
      </c>
      <c r="C16" s="275"/>
      <c r="D16" s="275"/>
      <c r="E16" s="275"/>
      <c r="F16" s="132" t="str">
        <f>IF(試算シート!D20="","",試算シート!D20)</f>
        <v/>
      </c>
      <c r="G16" s="133" t="str">
        <f t="shared" si="6"/>
        <v/>
      </c>
      <c r="H16" s="279" t="str">
        <f>IF(試算シート!E20="","",試算シート!E20)</f>
        <v/>
      </c>
      <c r="I16" s="280"/>
      <c r="J16" s="280"/>
      <c r="K16" s="280"/>
      <c r="L16" s="280"/>
      <c r="M16" s="280"/>
      <c r="N16" s="280"/>
      <c r="O16" s="273">
        <f>IF(試算シート!F20="",0,試算シート!F20)</f>
        <v>0</v>
      </c>
      <c r="P16" s="273"/>
      <c r="Q16" s="273"/>
      <c r="R16" s="273"/>
      <c r="S16" s="273"/>
      <c r="T16" s="273"/>
      <c r="U16" s="273">
        <f>IF(試算シート!G20="",0,試算シート!G20)</f>
        <v>0</v>
      </c>
      <c r="V16" s="273"/>
      <c r="W16" s="273"/>
      <c r="X16" s="273"/>
      <c r="Y16" s="273"/>
      <c r="Z16" s="273"/>
      <c r="AA16" s="273">
        <f>IF(試算シート!H20="",0,試算シート!H20)</f>
        <v>0</v>
      </c>
      <c r="AB16" s="273"/>
      <c r="AC16" s="273"/>
      <c r="AD16" s="273"/>
      <c r="AE16" s="273"/>
      <c r="AF16" s="274"/>
      <c r="AG16" s="277">
        <f t="shared" si="7"/>
        <v>0</v>
      </c>
      <c r="AH16" s="272"/>
      <c r="AI16" s="272"/>
      <c r="AJ16" s="272"/>
      <c r="AK16" s="272"/>
      <c r="AL16" s="272"/>
      <c r="AM16" s="272">
        <f t="shared" si="8"/>
        <v>0</v>
      </c>
      <c r="AN16" s="272"/>
      <c r="AO16" s="272"/>
      <c r="AP16" s="272"/>
      <c r="AQ16" s="272"/>
      <c r="AR16" s="272"/>
      <c r="AS16" s="272">
        <f t="shared" si="0"/>
        <v>0</v>
      </c>
      <c r="AT16" s="272"/>
      <c r="AU16" s="272"/>
      <c r="AV16" s="272"/>
      <c r="AW16" s="272"/>
      <c r="AX16" s="272"/>
      <c r="AY16" s="272">
        <f t="shared" si="1"/>
        <v>0</v>
      </c>
      <c r="AZ16" s="272"/>
      <c r="BA16" s="272"/>
      <c r="BB16" s="272"/>
      <c r="BC16" s="272"/>
      <c r="BD16" s="278"/>
      <c r="BE16" s="13"/>
      <c r="BF16" s="60">
        <f t="shared" si="2"/>
        <v>0</v>
      </c>
      <c r="BG16" s="60">
        <f t="shared" si="9"/>
        <v>0</v>
      </c>
      <c r="BH16" s="60">
        <f t="shared" si="3"/>
        <v>0</v>
      </c>
      <c r="BI16" s="60">
        <f t="shared" si="10"/>
        <v>0</v>
      </c>
      <c r="BJ16" s="64">
        <f t="shared" si="4"/>
        <v>0</v>
      </c>
      <c r="BK16" s="64">
        <f t="shared" si="5"/>
        <v>0</v>
      </c>
      <c r="BL16" s="64">
        <f t="shared" si="11"/>
        <v>0</v>
      </c>
      <c r="BM16" s="64">
        <f t="shared" si="12"/>
        <v>0</v>
      </c>
      <c r="BN16" s="65" t="str">
        <f t="shared" si="13"/>
        <v/>
      </c>
      <c r="BO16" s="65" t="str">
        <f t="shared" si="14"/>
        <v/>
      </c>
      <c r="BP16" s="65" t="str">
        <f t="shared" si="15"/>
        <v/>
      </c>
      <c r="BQ16" s="65" t="str">
        <f t="shared" si="16"/>
        <v/>
      </c>
      <c r="BR16" s="65" t="str">
        <f t="shared" si="17"/>
        <v/>
      </c>
      <c r="BS16" s="65" t="str">
        <f t="shared" si="18"/>
        <v/>
      </c>
      <c r="BT16" s="65" t="str">
        <f t="shared" si="19"/>
        <v/>
      </c>
      <c r="BU16" s="65"/>
      <c r="BV16" s="65" t="str">
        <f t="shared" si="20"/>
        <v/>
      </c>
      <c r="BW16" s="65"/>
      <c r="BX16" s="65" t="str">
        <f t="shared" si="21"/>
        <v/>
      </c>
      <c r="BY16" s="65">
        <f>IF(D16&lt;&gt;"",0,IF(OR(H16=AGE_0,H16=AGE_1),COUNTIF($H$9:H16,AGE_0)+COUNTIF($H$9:H16,AGE_1),0))</f>
        <v>0</v>
      </c>
      <c r="BZ16" s="56" t="s">
        <v>26</v>
      </c>
      <c r="CA16" s="38"/>
      <c r="CB16" s="38"/>
      <c r="CC16" s="63">
        <v>3600000</v>
      </c>
      <c r="CD16" s="63">
        <v>3.2</v>
      </c>
      <c r="CE16" s="63">
        <v>440000</v>
      </c>
      <c r="CF16" s="15"/>
    </row>
    <row r="17" spans="1:84" ht="18" customHeight="1" thickTop="1" x14ac:dyDescent="0.2">
      <c r="A17" s="26" t="s">
        <v>94</v>
      </c>
      <c r="B17" s="26"/>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8"/>
      <c r="AH17" s="27"/>
      <c r="AI17" s="27"/>
      <c r="AJ17" s="26"/>
      <c r="AK17" s="28"/>
      <c r="AL17" s="28"/>
      <c r="AM17" s="28"/>
      <c r="AN17" s="28"/>
      <c r="AO17" s="28"/>
      <c r="AP17" s="28"/>
      <c r="AQ17" s="28"/>
      <c r="AR17" s="28"/>
      <c r="AS17" s="28"/>
      <c r="AT17" s="28"/>
      <c r="AU17" s="28"/>
      <c r="AV17" s="28"/>
      <c r="AW17" s="28"/>
      <c r="AX17" s="28"/>
      <c r="AY17" s="28"/>
      <c r="AZ17" s="28"/>
      <c r="BA17" s="28"/>
      <c r="BB17" s="28"/>
      <c r="BC17" s="28"/>
      <c r="BD17" s="28"/>
      <c r="BE17" s="13"/>
      <c r="BF17" s="54"/>
      <c r="BG17" s="54"/>
      <c r="BH17" s="54"/>
      <c r="BI17" s="54"/>
      <c r="BJ17" s="66"/>
      <c r="BK17" s="66"/>
      <c r="BL17" s="67"/>
      <c r="BM17" s="67"/>
      <c r="BN17" s="68"/>
      <c r="BO17" s="68"/>
      <c r="BP17" s="68"/>
      <c r="BQ17" s="68"/>
      <c r="BR17" s="68"/>
      <c r="BS17" s="68"/>
      <c r="BT17" s="69"/>
      <c r="BU17" s="69"/>
      <c r="BV17" s="69"/>
      <c r="BW17" s="69"/>
      <c r="BX17" s="69"/>
      <c r="BY17" s="69"/>
      <c r="BZ17" s="56" t="s">
        <v>27</v>
      </c>
      <c r="CA17" s="38"/>
      <c r="CB17" s="38"/>
      <c r="CC17" s="63">
        <v>6600000</v>
      </c>
      <c r="CD17" s="63">
        <v>0.9</v>
      </c>
      <c r="CE17" s="63">
        <v>1100000</v>
      </c>
      <c r="CF17" s="15"/>
    </row>
    <row r="18" spans="1:84" ht="18" customHeight="1" x14ac:dyDescent="0.2">
      <c r="A18" s="26" t="s">
        <v>93</v>
      </c>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8"/>
      <c r="AH18" s="27"/>
      <c r="AI18" s="27"/>
      <c r="AJ18" s="26"/>
      <c r="AK18" s="28"/>
      <c r="AL18" s="28"/>
      <c r="AM18" s="28"/>
      <c r="AN18" s="28"/>
      <c r="AO18" s="28"/>
      <c r="AP18" s="28"/>
      <c r="AQ18" s="28"/>
      <c r="AR18" s="28"/>
      <c r="AS18" s="28"/>
      <c r="AT18" s="28"/>
      <c r="AU18" s="28"/>
      <c r="AV18" s="28"/>
      <c r="AW18" s="28"/>
      <c r="AX18" s="28"/>
      <c r="AY18" s="28"/>
      <c r="AZ18" s="28"/>
      <c r="BA18" s="28"/>
      <c r="BB18" s="28"/>
      <c r="BC18" s="28"/>
      <c r="BD18" s="28"/>
      <c r="BE18" s="13"/>
      <c r="BF18" s="54"/>
      <c r="BG18" s="54"/>
      <c r="BH18" s="54"/>
      <c r="BI18" s="54"/>
      <c r="BJ18" s="66"/>
      <c r="BK18" s="66"/>
      <c r="BL18" s="67"/>
      <c r="BM18" s="67"/>
      <c r="BN18" s="68"/>
      <c r="BO18" s="68"/>
      <c r="BP18" s="68"/>
      <c r="BQ18" s="68"/>
      <c r="BR18" s="68"/>
      <c r="BS18" s="68"/>
      <c r="BT18" s="69"/>
      <c r="BU18" s="69"/>
      <c r="BV18" s="69"/>
      <c r="BW18" s="69"/>
      <c r="BX18" s="69"/>
      <c r="BY18" s="69"/>
      <c r="BZ18" s="57" t="s">
        <v>28</v>
      </c>
      <c r="CA18" s="38"/>
      <c r="CB18" s="38"/>
      <c r="CC18" s="63"/>
      <c r="CD18" s="63"/>
      <c r="CE18" s="63"/>
      <c r="CF18" s="15"/>
    </row>
    <row r="19" spans="1:84" ht="18" customHeight="1" x14ac:dyDescent="0.2">
      <c r="A19" s="271" t="s">
        <v>121</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13"/>
      <c r="BF19" s="54"/>
      <c r="BG19" s="54"/>
      <c r="BH19" s="54"/>
      <c r="BI19" s="54"/>
      <c r="BJ19" s="66"/>
      <c r="BK19" s="66"/>
      <c r="BL19" s="67"/>
      <c r="BM19" s="67"/>
      <c r="BN19" s="68"/>
      <c r="BO19" s="68"/>
      <c r="BP19" s="68"/>
      <c r="BQ19" s="68"/>
      <c r="BR19" s="68"/>
      <c r="BS19" s="68"/>
      <c r="BT19" s="69"/>
      <c r="BU19" s="69"/>
      <c r="BV19" s="69"/>
      <c r="BW19" s="69"/>
      <c r="BX19" s="69"/>
      <c r="BY19" s="69"/>
      <c r="BZ19" s="56"/>
      <c r="CA19" s="38"/>
      <c r="CB19" s="38"/>
      <c r="CC19" s="63"/>
      <c r="CD19" s="63"/>
      <c r="CE19" s="63"/>
      <c r="CF19" s="15"/>
    </row>
    <row r="20" spans="1:84" ht="9" customHeight="1" x14ac:dyDescent="0.2">
      <c r="A20" s="26"/>
      <c r="B20" s="26"/>
      <c r="C20" s="26"/>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8"/>
      <c r="AH20" s="27"/>
      <c r="AI20" s="27"/>
      <c r="AJ20" s="26"/>
      <c r="AK20" s="28"/>
      <c r="AL20" s="28"/>
      <c r="AM20" s="28"/>
      <c r="AN20" s="28"/>
      <c r="AO20" s="28"/>
      <c r="AP20" s="28"/>
      <c r="AQ20" s="28"/>
      <c r="AR20" s="28"/>
      <c r="AS20" s="28"/>
      <c r="AT20" s="28"/>
      <c r="AU20" s="28"/>
      <c r="AV20" s="28"/>
      <c r="AW20" s="28"/>
      <c r="AX20" s="28"/>
      <c r="AY20" s="28"/>
      <c r="AZ20" s="28"/>
      <c r="BA20" s="28"/>
      <c r="BB20" s="28"/>
      <c r="BC20" s="28"/>
      <c r="BD20" s="28"/>
      <c r="BE20" s="13"/>
      <c r="BF20" s="54"/>
      <c r="BG20" s="54"/>
      <c r="BH20" s="54"/>
      <c r="BI20" s="54"/>
      <c r="BJ20" s="66"/>
      <c r="BK20" s="66"/>
      <c r="BL20" s="67"/>
      <c r="BM20" s="67"/>
      <c r="BN20" s="68"/>
      <c r="BO20" s="68"/>
      <c r="BP20" s="68"/>
      <c r="BQ20" s="68"/>
      <c r="BR20" s="68"/>
      <c r="BS20" s="68"/>
      <c r="BT20" s="69"/>
      <c r="BU20" s="69"/>
      <c r="BV20" s="69"/>
      <c r="BW20" s="69"/>
      <c r="BX20" s="69"/>
      <c r="BY20" s="69"/>
      <c r="BZ20" s="56"/>
      <c r="CA20" s="38"/>
      <c r="CB20" s="38"/>
      <c r="CC20" s="63"/>
      <c r="CD20" s="63"/>
      <c r="CE20" s="63"/>
      <c r="CF20" s="15"/>
    </row>
    <row r="21" spans="1:84" ht="20.100000000000001" customHeight="1" x14ac:dyDescent="0.2">
      <c r="A21" s="27"/>
      <c r="B21" s="29" t="s">
        <v>86</v>
      </c>
      <c r="C21" s="27"/>
      <c r="D21" s="27"/>
      <c r="E21" s="27"/>
      <c r="F21" s="27"/>
      <c r="G21" s="27"/>
      <c r="H21" s="30"/>
      <c r="I21" s="31"/>
      <c r="J21" s="31"/>
      <c r="K21" s="27"/>
      <c r="L21" s="27"/>
      <c r="M21" s="27"/>
      <c r="N21" s="27"/>
      <c r="O21" s="27"/>
      <c r="P21" s="27"/>
      <c r="Q21" s="27"/>
      <c r="R21" s="27"/>
      <c r="S21" s="27"/>
      <c r="T21" s="27"/>
      <c r="U21" s="27"/>
      <c r="V21" s="27"/>
      <c r="W21" s="27"/>
      <c r="X21" s="27"/>
      <c r="Y21" s="27"/>
      <c r="Z21" s="27"/>
      <c r="AA21" s="27"/>
      <c r="AB21" s="27"/>
      <c r="AC21" s="27"/>
      <c r="AD21" s="8" t="s">
        <v>96</v>
      </c>
      <c r="AE21" s="7"/>
      <c r="AF21" s="7"/>
      <c r="AG21" s="7"/>
      <c r="AH21" s="7"/>
      <c r="AI21" s="31"/>
      <c r="AJ21" s="31"/>
      <c r="AK21" s="27"/>
      <c r="AL21" s="27"/>
      <c r="AM21" s="27"/>
      <c r="AN21" s="27"/>
      <c r="AO21" s="27"/>
      <c r="AP21" s="27"/>
      <c r="AQ21" s="27"/>
      <c r="AR21" s="27"/>
      <c r="AS21" s="27"/>
      <c r="AT21" s="27"/>
      <c r="AU21" s="27"/>
      <c r="AV21" s="27"/>
      <c r="AW21" s="27"/>
      <c r="AX21" s="27"/>
      <c r="AY21" s="27"/>
      <c r="AZ21" s="27"/>
      <c r="BA21" s="1"/>
      <c r="BB21" s="1"/>
      <c r="BC21" s="1"/>
      <c r="BD21" s="28"/>
      <c r="BE21" s="13"/>
      <c r="BF21" s="54"/>
      <c r="BG21" s="54"/>
      <c r="BH21" s="54"/>
      <c r="BI21" s="54"/>
      <c r="BJ21" s="54"/>
      <c r="BK21" s="54"/>
      <c r="BL21" s="38"/>
      <c r="BM21" s="38"/>
      <c r="BN21" s="55" t="s">
        <v>35</v>
      </c>
      <c r="BO21" s="55" t="s">
        <v>57</v>
      </c>
      <c r="BP21" s="55"/>
      <c r="BQ21" s="55"/>
      <c r="BR21" s="55"/>
      <c r="BS21" s="55"/>
      <c r="BT21" s="55"/>
      <c r="BU21" s="55"/>
      <c r="BV21" s="55"/>
      <c r="BW21" s="55"/>
      <c r="BX21" s="55"/>
      <c r="BY21" s="55"/>
      <c r="BZ21" s="57"/>
      <c r="CA21" s="38"/>
      <c r="CB21" s="38"/>
      <c r="CC21" s="63">
        <v>8500000</v>
      </c>
      <c r="CD21" s="63"/>
      <c r="CE21" s="63">
        <v>1950000</v>
      </c>
    </row>
    <row r="22" spans="1:84" ht="20.100000000000001" customHeight="1" thickBot="1" x14ac:dyDescent="0.25">
      <c r="A22" s="27"/>
      <c r="B22" s="267" t="s">
        <v>145</v>
      </c>
      <c r="C22" s="267"/>
      <c r="D22" s="267"/>
      <c r="E22" s="267"/>
      <c r="F22" s="267"/>
      <c r="G22" s="267"/>
      <c r="H22" s="267"/>
      <c r="I22" s="267"/>
      <c r="J22" s="267"/>
      <c r="K22" s="267"/>
      <c r="L22" s="267"/>
      <c r="M22" s="267"/>
      <c r="N22" s="267"/>
      <c r="O22" s="267"/>
      <c r="P22" s="267"/>
      <c r="Q22" s="267"/>
      <c r="R22" s="267"/>
      <c r="S22" s="267"/>
      <c r="T22" s="258">
        <f>N37+X37+AH37</f>
        <v>0</v>
      </c>
      <c r="U22" s="258"/>
      <c r="V22" s="258"/>
      <c r="W22" s="258"/>
      <c r="X22" s="258"/>
      <c r="Y22" s="32" t="s">
        <v>29</v>
      </c>
      <c r="Z22" s="6"/>
      <c r="AA22" s="27"/>
      <c r="AB22" s="33"/>
      <c r="AC22" s="33"/>
      <c r="AD22" s="267" t="str">
        <f>IF(KGN&lt;&gt;"","令和５年度分の国民健康保険税(１年分)","")</f>
        <v/>
      </c>
      <c r="AE22" s="267"/>
      <c r="AF22" s="267"/>
      <c r="AG22" s="267"/>
      <c r="AH22" s="267"/>
      <c r="AI22" s="267"/>
      <c r="AJ22" s="267"/>
      <c r="AK22" s="267"/>
      <c r="AL22" s="267"/>
      <c r="AM22" s="267"/>
      <c r="AN22" s="267"/>
      <c r="AO22" s="267"/>
      <c r="AP22" s="267"/>
      <c r="AQ22" s="267"/>
      <c r="AR22" s="267"/>
      <c r="AS22" s="267"/>
      <c r="AT22" s="270" t="str">
        <f>IF(KGN&lt;&gt;"",IF(KANYU="","",N38+X38+AH38),"")</f>
        <v/>
      </c>
      <c r="AU22" s="270"/>
      <c r="AV22" s="270"/>
      <c r="AW22" s="270"/>
      <c r="AX22" s="270"/>
      <c r="AY22" s="32" t="s">
        <v>29</v>
      </c>
      <c r="AZ22" s="6"/>
      <c r="BA22" s="2"/>
      <c r="BB22" s="2"/>
      <c r="BC22" s="2"/>
      <c r="BD22" s="28"/>
      <c r="BE22" s="13"/>
      <c r="BF22" s="54"/>
      <c r="BG22" s="54"/>
      <c r="BH22" s="54"/>
      <c r="BI22" s="54"/>
      <c r="BJ22" s="54"/>
      <c r="BK22" s="54"/>
      <c r="BL22" s="38"/>
      <c r="BM22" s="38"/>
      <c r="BN22" s="62">
        <f>SUM(BI9:BI16)</f>
        <v>0</v>
      </c>
      <c r="BO22" s="62">
        <f>IF(SUM(BH9:BH16)=0,1,SUM(BH9:BH16))</f>
        <v>1</v>
      </c>
      <c r="BP22" s="55"/>
      <c r="BQ22" s="55"/>
      <c r="BR22" s="55"/>
      <c r="BS22" s="55"/>
      <c r="BT22" s="55"/>
      <c r="BU22" s="55"/>
      <c r="BV22" s="55"/>
      <c r="BW22" s="55"/>
      <c r="BX22" s="55"/>
      <c r="BY22" s="55"/>
      <c r="BZ22" s="38"/>
      <c r="CA22" s="38"/>
      <c r="CB22" s="38"/>
      <c r="CC22" s="38"/>
      <c r="CD22" s="38"/>
      <c r="CE22" s="38"/>
    </row>
    <row r="23" spans="1:84" ht="20.100000000000001" customHeight="1" x14ac:dyDescent="0.2">
      <c r="A23" s="27"/>
      <c r="B23" s="34"/>
      <c r="C23" s="34"/>
      <c r="D23" s="34"/>
      <c r="E23" s="34"/>
      <c r="F23" s="34"/>
      <c r="G23" s="34"/>
      <c r="H23" s="34"/>
      <c r="I23" s="34"/>
      <c r="J23" s="34"/>
      <c r="K23" s="34"/>
      <c r="L23" s="34"/>
      <c r="M23" s="34"/>
      <c r="N23" s="34"/>
      <c r="O23" s="34"/>
      <c r="P23" s="34"/>
      <c r="Q23" s="34"/>
      <c r="R23" s="34"/>
      <c r="S23" s="34"/>
      <c r="T23" s="35"/>
      <c r="U23" s="33"/>
      <c r="V23" s="33"/>
      <c r="W23" s="33"/>
      <c r="X23" s="33"/>
      <c r="Y23" s="27"/>
      <c r="Z23" s="27"/>
      <c r="AA23" s="36"/>
      <c r="AB23" s="31"/>
      <c r="AC23" s="31"/>
      <c r="AD23" s="34"/>
      <c r="AE23" s="34"/>
      <c r="AF23" s="34"/>
      <c r="AG23" s="34"/>
      <c r="AH23" s="34"/>
      <c r="AI23" s="34"/>
      <c r="AJ23" s="34"/>
      <c r="AK23" s="34"/>
      <c r="AL23" s="36" t="s">
        <v>95</v>
      </c>
      <c r="AM23" s="34"/>
      <c r="AN23" s="37"/>
      <c r="AO23" s="34"/>
      <c r="AP23" s="34"/>
      <c r="AQ23" s="34"/>
      <c r="AR23" s="34"/>
      <c r="AS23" s="37"/>
      <c r="AT23" s="269" t="str">
        <f>IF(KGN&lt;&gt;"",KGN&amp;"軽減","")</f>
        <v/>
      </c>
      <c r="AU23" s="269"/>
      <c r="AV23" s="269"/>
      <c r="AW23" s="269"/>
      <c r="AX23" s="269"/>
      <c r="AY23" s="37"/>
      <c r="AZ23" s="38"/>
      <c r="BA23" s="2"/>
      <c r="BB23" s="2"/>
      <c r="BC23" s="2"/>
      <c r="BD23" s="28"/>
      <c r="BE23" s="13"/>
      <c r="BF23" s="54"/>
      <c r="BG23" s="54"/>
      <c r="BH23" s="54"/>
      <c r="BI23" s="54"/>
      <c r="BJ23" s="54"/>
      <c r="BK23" s="54"/>
      <c r="BL23" s="38"/>
      <c r="BM23" s="38"/>
      <c r="BN23" s="55" t="s">
        <v>36</v>
      </c>
      <c r="BO23" s="55" t="s">
        <v>37</v>
      </c>
      <c r="BP23" s="55" t="s">
        <v>41</v>
      </c>
      <c r="BQ23" s="55"/>
      <c r="BR23" s="55"/>
      <c r="BS23" s="55"/>
      <c r="BT23" s="55"/>
      <c r="BU23" s="55"/>
      <c r="BV23" s="55"/>
      <c r="BW23" s="55"/>
      <c r="BX23" s="55"/>
      <c r="BY23" s="55"/>
      <c r="BZ23" s="38"/>
      <c r="CA23" s="38"/>
      <c r="CB23" s="38"/>
      <c r="CC23" s="70" t="s">
        <v>59</v>
      </c>
      <c r="CD23" s="38"/>
      <c r="CE23" s="38"/>
    </row>
    <row r="24" spans="1:84" ht="20.100000000000001" customHeight="1" x14ac:dyDescent="0.2">
      <c r="A24" s="27"/>
      <c r="B24" s="29"/>
      <c r="C24" s="39"/>
      <c r="D24" s="35" t="s">
        <v>72</v>
      </c>
      <c r="E24" s="40"/>
      <c r="F24" s="40"/>
      <c r="G24" s="40"/>
      <c r="H24" s="40"/>
      <c r="I24" s="40"/>
      <c r="J24" s="40"/>
      <c r="K24" s="40"/>
      <c r="L24" s="40"/>
      <c r="M24" s="40"/>
      <c r="N24" s="40"/>
      <c r="O24" s="40"/>
      <c r="P24" s="40"/>
      <c r="Q24" s="40"/>
      <c r="R24" s="40"/>
      <c r="S24" s="40"/>
      <c r="T24" s="264">
        <f>ROUNDDOWN(T22/8,-2)</f>
        <v>0</v>
      </c>
      <c r="U24" s="264"/>
      <c r="V24" s="264"/>
      <c r="W24" s="264"/>
      <c r="X24" s="264"/>
      <c r="Y24" s="29" t="s">
        <v>29</v>
      </c>
      <c r="Z24" s="27"/>
      <c r="AA24" s="29"/>
      <c r="AB24" s="33"/>
      <c r="AC24" s="33"/>
      <c r="AD24" s="29"/>
      <c r="AE24" s="39"/>
      <c r="AF24" s="35" t="str">
        <f>IF(KGN&lt;&gt;"","１期あたり（年８回）","")</f>
        <v/>
      </c>
      <c r="AG24" s="40"/>
      <c r="AH24" s="40"/>
      <c r="AI24" s="40"/>
      <c r="AJ24" s="40"/>
      <c r="AK24" s="40"/>
      <c r="AL24" s="40"/>
      <c r="AM24" s="40"/>
      <c r="AN24" s="40"/>
      <c r="AO24" s="40"/>
      <c r="AP24" s="40"/>
      <c r="AQ24" s="40"/>
      <c r="AR24" s="40"/>
      <c r="AS24" s="40"/>
      <c r="AT24" s="264" t="str">
        <f>IF(KGN&lt;&gt;"",IF(KANYU="","",ROUNDDOWN(AT22/8,-2)),"")</f>
        <v/>
      </c>
      <c r="AU24" s="264"/>
      <c r="AV24" s="264"/>
      <c r="AW24" s="264"/>
      <c r="AX24" s="264"/>
      <c r="AY24" s="29" t="s">
        <v>29</v>
      </c>
      <c r="AZ24" s="38"/>
      <c r="BA24" s="2"/>
      <c r="BB24" s="2"/>
      <c r="BC24" s="2"/>
      <c r="BD24" s="28"/>
      <c r="BE24" s="13"/>
      <c r="BF24" s="54"/>
      <c r="BG24" s="54"/>
      <c r="BH24" s="54"/>
      <c r="BI24" s="54"/>
      <c r="BJ24" s="54"/>
      <c r="BK24" s="54"/>
      <c r="BL24" s="38"/>
      <c r="BM24" s="38"/>
      <c r="BN24" s="55"/>
      <c r="BO24" s="55"/>
      <c r="BP24" s="55"/>
      <c r="BQ24" s="55"/>
      <c r="BR24" s="55"/>
      <c r="BS24" s="55"/>
      <c r="BT24" s="55"/>
      <c r="BU24" s="55"/>
      <c r="BV24" s="55"/>
      <c r="BW24" s="55"/>
      <c r="BX24" s="55"/>
      <c r="BY24" s="55"/>
      <c r="BZ24" s="38"/>
      <c r="CA24" s="38"/>
      <c r="CB24" s="38"/>
      <c r="CC24" s="70"/>
      <c r="CD24" s="38"/>
      <c r="CE24" s="38"/>
    </row>
    <row r="25" spans="1:84" ht="20.100000000000001" customHeight="1" x14ac:dyDescent="0.2">
      <c r="A25" s="27"/>
      <c r="B25" s="29"/>
      <c r="C25" s="29"/>
      <c r="D25" s="35" t="s">
        <v>73</v>
      </c>
      <c r="E25" s="35"/>
      <c r="F25" s="35"/>
      <c r="G25" s="35"/>
      <c r="H25" s="35"/>
      <c r="I25" s="35"/>
      <c r="J25" s="35"/>
      <c r="K25" s="35"/>
      <c r="L25" s="35"/>
      <c r="M25" s="35"/>
      <c r="N25" s="35"/>
      <c r="O25" s="35"/>
      <c r="P25" s="35"/>
      <c r="Q25" s="35"/>
      <c r="R25" s="35"/>
      <c r="S25" s="35"/>
      <c r="T25" s="264">
        <f>ROUNDDOWN(T22/12,-2)</f>
        <v>0</v>
      </c>
      <c r="U25" s="264"/>
      <c r="V25" s="264"/>
      <c r="W25" s="264"/>
      <c r="X25" s="264"/>
      <c r="Y25" s="29" t="s">
        <v>29</v>
      </c>
      <c r="Z25" s="27"/>
      <c r="AA25" s="29"/>
      <c r="AB25" s="33"/>
      <c r="AC25" s="33"/>
      <c r="AD25" s="29"/>
      <c r="AE25" s="29"/>
      <c r="AF25" s="35" t="str">
        <f>IF(KGN&lt;&gt;"","ひと月あたり","")</f>
        <v/>
      </c>
      <c r="AG25" s="35"/>
      <c r="AH25" s="35"/>
      <c r="AI25" s="35"/>
      <c r="AJ25" s="35"/>
      <c r="AK25" s="35"/>
      <c r="AL25" s="35"/>
      <c r="AM25" s="35"/>
      <c r="AN25" s="35"/>
      <c r="AO25" s="35"/>
      <c r="AP25" s="35"/>
      <c r="AQ25" s="35"/>
      <c r="AR25" s="35"/>
      <c r="AS25" s="35"/>
      <c r="AT25" s="264" t="str">
        <f>IF(KGN&lt;&gt;"",IF(KANYU="","",ROUNDDOWN(AT22/12,-2)),"")</f>
        <v/>
      </c>
      <c r="AU25" s="264"/>
      <c r="AV25" s="264"/>
      <c r="AW25" s="264"/>
      <c r="AX25" s="264"/>
      <c r="AY25" s="29" t="s">
        <v>29</v>
      </c>
      <c r="AZ25" s="38"/>
      <c r="BA25" s="2"/>
      <c r="BB25" s="2"/>
      <c r="BC25" s="2"/>
      <c r="BD25" s="28"/>
      <c r="BE25" s="13"/>
      <c r="BF25" s="54"/>
      <c r="BG25" s="54"/>
      <c r="BH25" s="54"/>
      <c r="BI25" s="54"/>
      <c r="BJ25" s="54"/>
      <c r="BK25" s="54"/>
      <c r="BL25" s="38"/>
      <c r="BM25" s="37" t="s">
        <v>68</v>
      </c>
      <c r="BN25" s="65">
        <f>IF(SUM(BO9:BO16)&gt;0,430000+(100000*(BO22-1)),0)</f>
        <v>0</v>
      </c>
      <c r="BO25" s="65" t="b">
        <f>IF(SUM(BO9:BO16)&gt;0,BN22*305000+430000+(100000*(BO22-1)))</f>
        <v>0</v>
      </c>
      <c r="BP25" s="65" t="b">
        <f>IF(SUM(BO9:BO16)&gt;0,BN22*560000+430000+(100000*(BO22-1)))</f>
        <v>0</v>
      </c>
      <c r="BQ25" s="55"/>
      <c r="BR25" s="55"/>
      <c r="BS25" s="55"/>
      <c r="BT25" s="55"/>
      <c r="BU25" s="55"/>
      <c r="BV25" s="55"/>
      <c r="BW25" s="55"/>
      <c r="BX25" s="55"/>
      <c r="BY25" s="55"/>
      <c r="BZ25" s="38"/>
      <c r="CA25" s="38"/>
      <c r="CB25" s="38"/>
      <c r="CC25" s="63">
        <v>0</v>
      </c>
      <c r="CD25" s="63"/>
      <c r="CE25" s="63">
        <v>600000</v>
      </c>
    </row>
    <row r="26" spans="1:84" ht="14.25" customHeight="1" x14ac:dyDescent="0.2">
      <c r="A26" s="27"/>
      <c r="B26" s="29"/>
      <c r="C26" s="29"/>
      <c r="D26" s="27"/>
      <c r="E26" s="35"/>
      <c r="F26" s="35"/>
      <c r="G26" s="35"/>
      <c r="H26" s="35"/>
      <c r="I26" s="35"/>
      <c r="J26" s="35"/>
      <c r="K26" s="35"/>
      <c r="L26" s="35"/>
      <c r="M26" s="35"/>
      <c r="N26" s="35"/>
      <c r="O26" s="35"/>
      <c r="P26" s="35"/>
      <c r="Q26" s="35"/>
      <c r="R26" s="35"/>
      <c r="S26" s="35"/>
      <c r="T26" s="29"/>
      <c r="U26" s="27"/>
      <c r="V26" s="41"/>
      <c r="W26" s="41"/>
      <c r="X26" s="41"/>
      <c r="Y26" s="41"/>
      <c r="Z26" s="41"/>
      <c r="AA26" s="29"/>
      <c r="AB26" s="33"/>
      <c r="AC26" s="33"/>
      <c r="AD26" s="29"/>
      <c r="AE26" s="29"/>
      <c r="AF26" s="38"/>
      <c r="AG26" s="35"/>
      <c r="AH26" s="35"/>
      <c r="AI26" s="35"/>
      <c r="AJ26" s="35"/>
      <c r="AK26" s="35"/>
      <c r="AL26" s="35"/>
      <c r="AM26" s="35"/>
      <c r="AN26" s="35"/>
      <c r="AO26" s="35"/>
      <c r="AP26" s="35"/>
      <c r="AQ26" s="35"/>
      <c r="AR26" s="35"/>
      <c r="AS26" s="35"/>
      <c r="AT26" s="29"/>
      <c r="AU26" s="38"/>
      <c r="AV26" s="41"/>
      <c r="AW26" s="41"/>
      <c r="AX26" s="41"/>
      <c r="AY26" s="41"/>
      <c r="AZ26" s="41"/>
      <c r="BA26" s="2"/>
      <c r="BB26" s="2"/>
      <c r="BC26" s="2"/>
      <c r="BD26" s="28"/>
      <c r="BE26" s="13"/>
      <c r="BF26" s="54"/>
      <c r="BG26" s="54"/>
      <c r="BH26" s="54"/>
      <c r="BI26" s="54"/>
      <c r="BJ26" s="54"/>
      <c r="BK26" s="54"/>
      <c r="BL26" s="38"/>
      <c r="BM26" s="37" t="s">
        <v>67</v>
      </c>
      <c r="BN26" s="62" t="str">
        <f>IF(BN22&gt;0,IF(BN27&lt;=BN25,"７割",IF(BN27&lt;=BO25,"５割",IF(BN27&lt;=BP25,"２割",""))),"")</f>
        <v/>
      </c>
      <c r="BO26" s="55"/>
      <c r="BP26" s="55"/>
      <c r="BQ26" s="55"/>
      <c r="BR26" s="55"/>
      <c r="BS26" s="55"/>
      <c r="BT26" s="55"/>
      <c r="BU26" s="55"/>
      <c r="BV26" s="55"/>
      <c r="BW26" s="55"/>
      <c r="BX26" s="55" t="s">
        <v>43</v>
      </c>
      <c r="BY26" s="55" t="s">
        <v>42</v>
      </c>
      <c r="BZ26" s="71">
        <v>7.1999999999999995E-2</v>
      </c>
      <c r="CA26" s="38"/>
      <c r="CB26" s="38"/>
      <c r="CC26" s="63">
        <v>1300000</v>
      </c>
      <c r="CD26" s="63">
        <v>0.75</v>
      </c>
      <c r="CE26" s="63">
        <v>275000</v>
      </c>
    </row>
    <row r="27" spans="1:84" ht="22.8" x14ac:dyDescent="0.2">
      <c r="A27" s="265"/>
      <c r="B27" s="265"/>
      <c r="C27" s="265"/>
      <c r="D27" s="265"/>
      <c r="E27" s="265"/>
      <c r="F27" s="265"/>
      <c r="G27" s="265"/>
      <c r="H27" s="265"/>
      <c r="I27" s="265"/>
      <c r="J27" s="265"/>
      <c r="K27" s="265"/>
      <c r="L27" s="265"/>
      <c r="M27" s="265"/>
      <c r="N27" s="265"/>
      <c r="O27" s="265"/>
      <c r="P27" s="265"/>
      <c r="Q27" s="93"/>
      <c r="R27" s="266"/>
      <c r="S27" s="266"/>
      <c r="T27" s="266"/>
      <c r="U27" s="266"/>
      <c r="V27" s="266"/>
      <c r="W27" s="266"/>
      <c r="X27" s="94"/>
      <c r="Y27" s="93"/>
      <c r="AA27" s="94"/>
      <c r="AB27" s="260" t="str">
        <f>IF(COUNTIF($G$9:$G$16,"●")&gt;0,"※ 18歳未満の加入者が2人以上いる場合は、2人目
　　以降の均等割額が全額免除されます（要申請）","")</f>
        <v/>
      </c>
      <c r="AC27" s="260"/>
      <c r="AD27" s="260"/>
      <c r="AE27" s="260"/>
      <c r="AF27" s="260"/>
      <c r="AG27" s="260"/>
      <c r="AH27" s="260"/>
      <c r="AI27" s="260"/>
      <c r="AJ27" s="260"/>
      <c r="AK27" s="260"/>
      <c r="AL27" s="260"/>
      <c r="AM27" s="260"/>
      <c r="AN27" s="260"/>
      <c r="AO27" s="260"/>
      <c r="AP27" s="260"/>
      <c r="AQ27" s="260"/>
      <c r="AR27" s="260"/>
      <c r="AS27" s="260"/>
      <c r="AT27" s="260"/>
      <c r="AU27" s="260"/>
      <c r="AV27" s="257" t="str">
        <f>IF($AB$27="","","減免見込額")</f>
        <v/>
      </c>
      <c r="AW27" s="257"/>
      <c r="AX27" s="257"/>
      <c r="AY27" s="257"/>
      <c r="AZ27" s="256" t="str">
        <f>IF($AB$27="","",COUNTIF($G$9:$G$16,"●")*(IR_KIN+SI_KIN)*$BN$29)</f>
        <v/>
      </c>
      <c r="BA27" s="256"/>
      <c r="BB27" s="256"/>
      <c r="BC27" s="256"/>
      <c r="BD27" s="256"/>
      <c r="BE27" s="13"/>
      <c r="BF27" s="54"/>
      <c r="BG27" s="157"/>
      <c r="BH27" s="157"/>
      <c r="BI27" s="157"/>
      <c r="BJ27" s="157"/>
      <c r="BK27" s="54"/>
      <c r="BL27" s="38"/>
      <c r="BM27" s="46" t="s">
        <v>66</v>
      </c>
      <c r="BN27" s="72">
        <f>SUM(BM9:BM16)</f>
        <v>0</v>
      </c>
      <c r="BO27" s="73"/>
      <c r="BP27" s="55"/>
      <c r="BQ27" s="55"/>
      <c r="BR27" s="55"/>
      <c r="BS27" s="55"/>
      <c r="BT27" s="55"/>
      <c r="BU27" s="55"/>
      <c r="BV27" s="55"/>
      <c r="BW27" s="55"/>
      <c r="BX27" s="55"/>
      <c r="BY27" s="55" t="s">
        <v>44</v>
      </c>
      <c r="BZ27" s="71">
        <v>2.1999999999999999E-2</v>
      </c>
      <c r="CA27" s="38"/>
      <c r="CB27" s="38"/>
      <c r="CC27" s="63">
        <v>4100000</v>
      </c>
      <c r="CD27" s="63">
        <v>0.85</v>
      </c>
      <c r="CE27" s="63">
        <v>685000</v>
      </c>
    </row>
    <row r="28" spans="1:84" ht="20.100000000000001" customHeight="1" x14ac:dyDescent="0.2">
      <c r="A28" s="265"/>
      <c r="B28" s="265"/>
      <c r="C28" s="265"/>
      <c r="D28" s="265"/>
      <c r="E28" s="265"/>
      <c r="F28" s="265"/>
      <c r="G28" s="265"/>
      <c r="H28" s="265"/>
      <c r="I28" s="265"/>
      <c r="J28" s="265"/>
      <c r="K28" s="265"/>
      <c r="L28" s="265"/>
      <c r="M28" s="265"/>
      <c r="N28" s="265"/>
      <c r="O28" s="265"/>
      <c r="P28" s="95"/>
      <c r="Q28" s="93"/>
      <c r="R28" s="266"/>
      <c r="S28" s="266"/>
      <c r="T28" s="266"/>
      <c r="U28" s="266"/>
      <c r="V28" s="266"/>
      <c r="W28" s="266"/>
      <c r="X28" s="94"/>
      <c r="Y28" s="93"/>
      <c r="AA28" s="94"/>
      <c r="AB28" s="260"/>
      <c r="AC28" s="260"/>
      <c r="AD28" s="260"/>
      <c r="AE28" s="260"/>
      <c r="AF28" s="260"/>
      <c r="AG28" s="260"/>
      <c r="AH28" s="260"/>
      <c r="AI28" s="260"/>
      <c r="AJ28" s="260"/>
      <c r="AK28" s="260"/>
      <c r="AL28" s="260"/>
      <c r="AM28" s="260"/>
      <c r="AN28" s="260"/>
      <c r="AO28" s="260"/>
      <c r="AP28" s="260"/>
      <c r="AQ28" s="260"/>
      <c r="AR28" s="260"/>
      <c r="AS28" s="260"/>
      <c r="AT28" s="260"/>
      <c r="AU28" s="260"/>
      <c r="AV28" s="79"/>
      <c r="AW28" s="79"/>
      <c r="AX28" s="79"/>
      <c r="AY28" s="79"/>
      <c r="AZ28" s="78"/>
      <c r="BA28" s="78"/>
      <c r="BB28" s="78"/>
      <c r="BC28" s="78"/>
      <c r="BD28" s="78"/>
      <c r="BE28" s="13"/>
      <c r="BF28" s="54"/>
      <c r="BG28" s="54"/>
      <c r="BH28" s="54"/>
      <c r="BI28" s="54"/>
      <c r="BJ28" s="81"/>
      <c r="BK28" s="54"/>
      <c r="BL28" s="38"/>
      <c r="BM28" s="46"/>
      <c r="BN28" s="72"/>
      <c r="BO28" s="73"/>
      <c r="BP28" s="55"/>
      <c r="BQ28" s="55"/>
      <c r="BR28" s="55"/>
      <c r="BS28" s="55"/>
      <c r="BT28" s="55"/>
      <c r="BU28" s="55"/>
      <c r="BV28" s="55"/>
      <c r="BW28" s="55"/>
      <c r="BX28" s="55"/>
      <c r="BY28" s="55"/>
      <c r="BZ28" s="71"/>
      <c r="CA28" s="38"/>
      <c r="CB28" s="38"/>
      <c r="CC28" s="63"/>
      <c r="CD28" s="63"/>
      <c r="CE28" s="63"/>
    </row>
    <row r="29" spans="1:84" ht="20.100000000000001" customHeight="1" x14ac:dyDescent="0.2">
      <c r="A29" s="27"/>
      <c r="B29" s="27"/>
      <c r="C29" s="31" t="s">
        <v>88</v>
      </c>
      <c r="D29" s="27"/>
      <c r="E29" s="27"/>
      <c r="F29" s="27"/>
      <c r="G29" s="27"/>
      <c r="H29" s="42"/>
      <c r="I29" s="42"/>
      <c r="J29" s="42"/>
      <c r="K29" s="42"/>
      <c r="L29" s="42"/>
      <c r="M29" s="42"/>
      <c r="N29" s="42"/>
      <c r="O29" s="42"/>
      <c r="P29" s="42"/>
      <c r="Q29" s="259"/>
      <c r="R29" s="259"/>
      <c r="S29" s="259"/>
      <c r="T29" s="259"/>
      <c r="U29" s="259"/>
      <c r="V29" s="259"/>
      <c r="W29" s="259"/>
      <c r="X29" s="259"/>
      <c r="Y29" s="259"/>
      <c r="Z29" s="27"/>
      <c r="AA29" s="27"/>
      <c r="AB29" s="27"/>
      <c r="AC29" s="27"/>
      <c r="AD29" s="27"/>
      <c r="AE29" s="27"/>
      <c r="AF29" s="27"/>
      <c r="AG29" s="27"/>
      <c r="AH29" s="27"/>
      <c r="AI29" s="27"/>
      <c r="AJ29" s="26"/>
      <c r="AK29" s="2"/>
      <c r="AL29" s="2"/>
      <c r="AM29" s="2"/>
      <c r="AN29" s="2"/>
      <c r="AO29" s="2"/>
      <c r="AP29" s="2"/>
      <c r="AQ29" s="2"/>
      <c r="AR29" s="2"/>
      <c r="AS29" s="31" t="s">
        <v>101</v>
      </c>
      <c r="AT29" s="2"/>
      <c r="AU29" s="2"/>
      <c r="AV29" s="2"/>
      <c r="AW29" s="2"/>
      <c r="AX29" s="2"/>
      <c r="AY29" s="2"/>
      <c r="AZ29" s="2"/>
      <c r="BA29" s="2"/>
      <c r="BB29" s="2"/>
      <c r="BC29" s="2"/>
      <c r="BD29" s="28"/>
      <c r="BE29" s="13"/>
      <c r="BF29" s="54"/>
      <c r="BG29" s="54"/>
      <c r="BH29" s="54"/>
      <c r="BI29" s="54"/>
      <c r="BJ29" s="54"/>
      <c r="BK29" s="54"/>
      <c r="BL29" s="38"/>
      <c r="BM29" s="37" t="s">
        <v>67</v>
      </c>
      <c r="BN29" s="55">
        <f>IF(BN26="",1,VLOOKUP(BN26,$BN$30:$BO$33,2,FALSE))</f>
        <v>1</v>
      </c>
      <c r="BO29" s="55"/>
      <c r="BP29" s="55"/>
      <c r="BQ29" s="55"/>
      <c r="BR29" s="55"/>
      <c r="BS29" s="55"/>
      <c r="BT29" s="55"/>
      <c r="BU29" s="55"/>
      <c r="BV29" s="55"/>
      <c r="BW29" s="55"/>
      <c r="BX29" s="55"/>
      <c r="BY29" s="55" t="s">
        <v>45</v>
      </c>
      <c r="BZ29" s="71">
        <v>1.7999999999999999E-2</v>
      </c>
      <c r="CA29" s="38"/>
      <c r="CB29" s="38"/>
      <c r="CC29" s="63">
        <v>7700000</v>
      </c>
      <c r="CD29" s="63">
        <v>0.95</v>
      </c>
      <c r="CE29" s="63">
        <v>1455000</v>
      </c>
    </row>
    <row r="30" spans="1:84" ht="20.100000000000001" customHeight="1" x14ac:dyDescent="0.2">
      <c r="A30" s="27"/>
      <c r="B30" s="27"/>
      <c r="C30" s="229" t="s">
        <v>85</v>
      </c>
      <c r="D30" s="230"/>
      <c r="E30" s="230"/>
      <c r="F30" s="230"/>
      <c r="G30" s="230"/>
      <c r="H30" s="230"/>
      <c r="I30" s="230"/>
      <c r="J30" s="230"/>
      <c r="K30" s="230"/>
      <c r="L30" s="230"/>
      <c r="M30" s="231"/>
      <c r="N30" s="268" t="s">
        <v>82</v>
      </c>
      <c r="O30" s="178"/>
      <c r="P30" s="178"/>
      <c r="Q30" s="178"/>
      <c r="R30" s="178"/>
      <c r="S30" s="178"/>
      <c r="T30" s="178"/>
      <c r="U30" s="178"/>
      <c r="V30" s="178"/>
      <c r="W30" s="178"/>
      <c r="X30" s="178" t="s">
        <v>83</v>
      </c>
      <c r="Y30" s="178"/>
      <c r="Z30" s="178"/>
      <c r="AA30" s="178"/>
      <c r="AB30" s="178"/>
      <c r="AC30" s="178"/>
      <c r="AD30" s="178"/>
      <c r="AE30" s="178"/>
      <c r="AF30" s="178"/>
      <c r="AG30" s="178"/>
      <c r="AH30" s="178" t="s">
        <v>84</v>
      </c>
      <c r="AI30" s="178"/>
      <c r="AJ30" s="178"/>
      <c r="AK30" s="178"/>
      <c r="AL30" s="178"/>
      <c r="AM30" s="178"/>
      <c r="AN30" s="178"/>
      <c r="AO30" s="178"/>
      <c r="AP30" s="178"/>
      <c r="AQ30" s="179"/>
      <c r="AR30" s="2"/>
      <c r="AS30" s="261" t="s">
        <v>103</v>
      </c>
      <c r="AT30" s="261"/>
      <c r="AU30" s="262" t="s">
        <v>104</v>
      </c>
      <c r="AV30" s="262"/>
      <c r="AW30" s="262"/>
      <c r="AX30" s="262"/>
      <c r="AY30" s="262"/>
      <c r="AZ30" s="262"/>
      <c r="BA30" s="262"/>
      <c r="BB30" s="262"/>
      <c r="BC30" s="262"/>
      <c r="BD30" s="263"/>
      <c r="BE30" s="13"/>
      <c r="BF30" s="54"/>
      <c r="BG30" s="54"/>
      <c r="BH30" s="54"/>
      <c r="BI30" s="54"/>
      <c r="BJ30" s="54"/>
      <c r="BK30" s="54"/>
      <c r="BL30" s="38"/>
      <c r="BM30" s="38"/>
      <c r="BN30" s="55" t="s">
        <v>38</v>
      </c>
      <c r="BO30" s="55">
        <v>0.3</v>
      </c>
      <c r="BP30" s="55"/>
      <c r="BQ30" s="55"/>
      <c r="BR30" s="55"/>
      <c r="BS30" s="55"/>
      <c r="BT30" s="55"/>
      <c r="BU30" s="55"/>
      <c r="BV30" s="55"/>
      <c r="BW30" s="55"/>
      <c r="BX30" s="55" t="s">
        <v>46</v>
      </c>
      <c r="BY30" s="55" t="s">
        <v>42</v>
      </c>
      <c r="BZ30" s="71">
        <v>26400</v>
      </c>
      <c r="CA30" s="38"/>
      <c r="CB30" s="38"/>
      <c r="CC30" s="63">
        <v>10000000</v>
      </c>
      <c r="CD30" s="63"/>
      <c r="CE30" s="63">
        <v>1955000</v>
      </c>
    </row>
    <row r="31" spans="1:84" ht="20.100000000000001" customHeight="1" x14ac:dyDescent="0.2">
      <c r="A31" s="27"/>
      <c r="B31" s="27"/>
      <c r="C31" s="232"/>
      <c r="D31" s="173"/>
      <c r="E31" s="173"/>
      <c r="F31" s="173"/>
      <c r="G31" s="173"/>
      <c r="H31" s="173"/>
      <c r="I31" s="173"/>
      <c r="J31" s="173"/>
      <c r="K31" s="173"/>
      <c r="L31" s="173"/>
      <c r="M31" s="174"/>
      <c r="N31" s="220" t="s">
        <v>81</v>
      </c>
      <c r="O31" s="221"/>
      <c r="P31" s="221"/>
      <c r="Q31" s="221"/>
      <c r="R31" s="221"/>
      <c r="S31" s="222" t="s">
        <v>79</v>
      </c>
      <c r="T31" s="222"/>
      <c r="U31" s="222"/>
      <c r="V31" s="222"/>
      <c r="W31" s="222"/>
      <c r="X31" s="221" t="s">
        <v>81</v>
      </c>
      <c r="Y31" s="221"/>
      <c r="Z31" s="221"/>
      <c r="AA31" s="221"/>
      <c r="AB31" s="221"/>
      <c r="AC31" s="222" t="s">
        <v>79</v>
      </c>
      <c r="AD31" s="222"/>
      <c r="AE31" s="222"/>
      <c r="AF31" s="222"/>
      <c r="AG31" s="222"/>
      <c r="AH31" s="175" t="s">
        <v>81</v>
      </c>
      <c r="AI31" s="175"/>
      <c r="AJ31" s="175"/>
      <c r="AK31" s="175"/>
      <c r="AL31" s="175"/>
      <c r="AM31" s="173" t="s">
        <v>79</v>
      </c>
      <c r="AN31" s="173"/>
      <c r="AO31" s="173"/>
      <c r="AP31" s="173"/>
      <c r="AQ31" s="174"/>
      <c r="AR31" s="43"/>
      <c r="AS31" s="167" t="s">
        <v>106</v>
      </c>
      <c r="AT31" s="168"/>
      <c r="AU31" s="176" t="s">
        <v>98</v>
      </c>
      <c r="AV31" s="176"/>
      <c r="AW31" s="176"/>
      <c r="AX31" s="176"/>
      <c r="AY31" s="176"/>
      <c r="AZ31" s="176"/>
      <c r="BA31" s="176"/>
      <c r="BB31" s="176"/>
      <c r="BC31" s="176"/>
      <c r="BD31" s="177"/>
      <c r="BE31" s="13"/>
      <c r="BF31" s="54"/>
      <c r="BG31" s="54"/>
      <c r="BH31" s="54"/>
      <c r="BI31" s="54"/>
      <c r="BJ31" s="54"/>
      <c r="BK31" s="54"/>
      <c r="BL31" s="38"/>
      <c r="BM31" s="38"/>
      <c r="BN31" s="55" t="s">
        <v>39</v>
      </c>
      <c r="BO31" s="55">
        <v>0.5</v>
      </c>
      <c r="BP31" s="55"/>
      <c r="BQ31" s="55"/>
      <c r="BR31" s="55"/>
      <c r="BS31" s="55"/>
      <c r="BT31" s="55"/>
      <c r="BU31" s="55"/>
      <c r="BV31" s="55"/>
      <c r="BW31" s="55"/>
      <c r="BX31" s="55"/>
      <c r="BY31" s="55" t="s">
        <v>44</v>
      </c>
      <c r="BZ31" s="71">
        <v>9900</v>
      </c>
      <c r="CA31" s="38"/>
      <c r="CB31" s="38"/>
      <c r="CC31" s="63">
        <v>0</v>
      </c>
      <c r="CD31" s="63"/>
      <c r="CE31" s="63">
        <v>1100000</v>
      </c>
    </row>
    <row r="32" spans="1:84" ht="20.100000000000001" customHeight="1" x14ac:dyDescent="0.2">
      <c r="A32" s="27"/>
      <c r="B32" s="27"/>
      <c r="C32" s="225" t="s">
        <v>74</v>
      </c>
      <c r="D32" s="226"/>
      <c r="E32" s="226"/>
      <c r="F32" s="226"/>
      <c r="G32" s="226"/>
      <c r="H32" s="226"/>
      <c r="I32" s="226"/>
      <c r="J32" s="226"/>
      <c r="K32" s="226"/>
      <c r="L32" s="226"/>
      <c r="M32" s="227"/>
      <c r="N32" s="228">
        <f>IR_SYT*100</f>
        <v>7.1999999999999993</v>
      </c>
      <c r="O32" s="223"/>
      <c r="P32" s="223"/>
      <c r="Q32" s="224"/>
      <c r="R32" s="82" t="s">
        <v>80</v>
      </c>
      <c r="S32" s="180">
        <f>IF(KANYU="","",SUM(BN9:BN16))</f>
        <v>0</v>
      </c>
      <c r="T32" s="180"/>
      <c r="U32" s="180"/>
      <c r="V32" s="180"/>
      <c r="W32" s="83" t="s">
        <v>29</v>
      </c>
      <c r="X32" s="223">
        <f>SI_SYT*100</f>
        <v>2.1999999999999997</v>
      </c>
      <c r="Y32" s="223"/>
      <c r="Z32" s="223"/>
      <c r="AA32" s="224"/>
      <c r="AB32" s="82" t="s">
        <v>80</v>
      </c>
      <c r="AC32" s="180">
        <f>IF(KANYU="","",SUM(BP9:BP16))</f>
        <v>0</v>
      </c>
      <c r="AD32" s="180"/>
      <c r="AE32" s="180"/>
      <c r="AF32" s="180"/>
      <c r="AG32" s="83" t="s">
        <v>29</v>
      </c>
      <c r="AH32" s="171">
        <f>KG_SYT*100</f>
        <v>1.7999999999999998</v>
      </c>
      <c r="AI32" s="171"/>
      <c r="AJ32" s="171"/>
      <c r="AK32" s="172"/>
      <c r="AL32" s="82" t="s">
        <v>80</v>
      </c>
      <c r="AM32" s="180">
        <f>IF(KANYU="","",SUM(BR9:BR16))</f>
        <v>0</v>
      </c>
      <c r="AN32" s="180"/>
      <c r="AO32" s="180"/>
      <c r="AP32" s="180"/>
      <c r="AQ32" s="84" t="s">
        <v>29</v>
      </c>
      <c r="AR32" s="28"/>
      <c r="AS32" s="169"/>
      <c r="AT32" s="170"/>
      <c r="AU32" s="181" t="s">
        <v>105</v>
      </c>
      <c r="AV32" s="182"/>
      <c r="AW32" s="182"/>
      <c r="AX32" s="182"/>
      <c r="AY32" s="182"/>
      <c r="AZ32" s="182"/>
      <c r="BA32" s="182"/>
      <c r="BB32" s="182"/>
      <c r="BC32" s="182"/>
      <c r="BD32" s="183"/>
      <c r="BF32" s="37"/>
      <c r="BG32" s="37"/>
      <c r="BH32" s="54"/>
      <c r="BI32" s="54"/>
      <c r="BJ32" s="54"/>
      <c r="BK32" s="54"/>
      <c r="BL32" s="38"/>
      <c r="BM32" s="38"/>
      <c r="BN32" s="55" t="s">
        <v>40</v>
      </c>
      <c r="BO32" s="55">
        <v>0.8</v>
      </c>
      <c r="BP32" s="55"/>
      <c r="BQ32" s="55"/>
      <c r="BR32" s="55"/>
      <c r="BS32" s="55"/>
      <c r="BT32" s="55"/>
      <c r="BU32" s="55"/>
      <c r="BV32" s="55"/>
      <c r="BW32" s="55"/>
      <c r="BX32" s="55"/>
      <c r="BY32" s="55" t="s">
        <v>45</v>
      </c>
      <c r="BZ32" s="71">
        <v>12000</v>
      </c>
      <c r="CA32" s="38"/>
      <c r="CB32" s="38"/>
      <c r="CC32" s="63">
        <v>3300000</v>
      </c>
      <c r="CD32" s="63">
        <v>0.75</v>
      </c>
      <c r="CE32" s="63">
        <v>275000</v>
      </c>
    </row>
    <row r="33" spans="1:83" ht="20.100000000000001" customHeight="1" x14ac:dyDescent="0.2">
      <c r="A33" s="27"/>
      <c r="B33" s="44"/>
      <c r="C33" s="214" t="s">
        <v>75</v>
      </c>
      <c r="D33" s="215"/>
      <c r="E33" s="215"/>
      <c r="F33" s="215"/>
      <c r="G33" s="215"/>
      <c r="H33" s="215"/>
      <c r="I33" s="215"/>
      <c r="J33" s="215"/>
      <c r="K33" s="215"/>
      <c r="L33" s="215"/>
      <c r="M33" s="216"/>
      <c r="N33" s="184">
        <f>IR_KIN</f>
        <v>26400</v>
      </c>
      <c r="O33" s="185"/>
      <c r="P33" s="185"/>
      <c r="Q33" s="185"/>
      <c r="R33" s="185"/>
      <c r="S33" s="159">
        <f>IF(KANYU="","",SUM(BO9:BO16))</f>
        <v>0</v>
      </c>
      <c r="T33" s="159"/>
      <c r="U33" s="159"/>
      <c r="V33" s="159"/>
      <c r="W33" s="85" t="s">
        <v>29</v>
      </c>
      <c r="X33" s="184">
        <f>SI_KIN</f>
        <v>9900</v>
      </c>
      <c r="Y33" s="185"/>
      <c r="Z33" s="185"/>
      <c r="AA33" s="185"/>
      <c r="AB33" s="185"/>
      <c r="AC33" s="159">
        <f>IF(KANYU="","",SUM(BQ9:BQ16))</f>
        <v>0</v>
      </c>
      <c r="AD33" s="159"/>
      <c r="AE33" s="159"/>
      <c r="AF33" s="159"/>
      <c r="AG33" s="85" t="s">
        <v>29</v>
      </c>
      <c r="AH33" s="184">
        <f>KG_KIN</f>
        <v>12000</v>
      </c>
      <c r="AI33" s="185"/>
      <c r="AJ33" s="185"/>
      <c r="AK33" s="185"/>
      <c r="AL33" s="185"/>
      <c r="AM33" s="159">
        <f>IF(KANYU="","",SUM(BS9:BS16))</f>
        <v>0</v>
      </c>
      <c r="AN33" s="159"/>
      <c r="AO33" s="159"/>
      <c r="AP33" s="159"/>
      <c r="AQ33" s="86" t="s">
        <v>29</v>
      </c>
      <c r="AR33" s="26"/>
      <c r="AS33" s="245" t="s">
        <v>99</v>
      </c>
      <c r="AT33" s="246"/>
      <c r="AU33" s="164" t="s">
        <v>155</v>
      </c>
      <c r="AV33" s="165"/>
      <c r="AW33" s="165"/>
      <c r="AX33" s="165"/>
      <c r="AY33" s="165"/>
      <c r="AZ33" s="165"/>
      <c r="BA33" s="165"/>
      <c r="BB33" s="165"/>
      <c r="BC33" s="165"/>
      <c r="BD33" s="166"/>
      <c r="BF33" s="37"/>
      <c r="BG33" s="37"/>
      <c r="BH33" s="54"/>
      <c r="BI33" s="54"/>
      <c r="BJ33" s="54"/>
      <c r="BK33" s="54"/>
      <c r="BL33" s="38"/>
      <c r="BM33" s="38"/>
      <c r="BN33" s="55"/>
      <c r="BO33" s="55"/>
      <c r="BP33" s="55"/>
      <c r="BQ33" s="55"/>
      <c r="BR33" s="55"/>
      <c r="BS33" s="55"/>
      <c r="BT33" s="55"/>
      <c r="BU33" s="55"/>
      <c r="BV33" s="55"/>
      <c r="BW33" s="55"/>
      <c r="BX33" s="55" t="s">
        <v>47</v>
      </c>
      <c r="BY33" s="55" t="s">
        <v>42</v>
      </c>
      <c r="BZ33" s="71">
        <v>0</v>
      </c>
      <c r="CA33" s="38"/>
      <c r="CB33" s="38"/>
      <c r="CC33" s="63">
        <v>4100000</v>
      </c>
      <c r="CD33" s="63">
        <v>0.85</v>
      </c>
      <c r="CE33" s="63">
        <v>685000</v>
      </c>
    </row>
    <row r="34" spans="1:83" ht="20.100000000000001" customHeight="1" x14ac:dyDescent="0.2">
      <c r="A34" s="27"/>
      <c r="B34" s="3"/>
      <c r="C34" s="214" t="s">
        <v>77</v>
      </c>
      <c r="D34" s="215"/>
      <c r="E34" s="215"/>
      <c r="F34" s="215"/>
      <c r="G34" s="215"/>
      <c r="H34" s="215"/>
      <c r="I34" s="215"/>
      <c r="J34" s="215"/>
      <c r="K34" s="215"/>
      <c r="L34" s="215"/>
      <c r="M34" s="216"/>
      <c r="N34" s="210" t="str">
        <f>IF(KGN&lt;&gt;"",KGN&amp;"軽減","")</f>
        <v/>
      </c>
      <c r="O34" s="210"/>
      <c r="P34" s="210"/>
      <c r="Q34" s="210"/>
      <c r="R34" s="211"/>
      <c r="S34" s="159">
        <f>ROUNDUP(S33*(1-BN29),-2)</f>
        <v>0</v>
      </c>
      <c r="T34" s="159"/>
      <c r="U34" s="159"/>
      <c r="V34" s="159"/>
      <c r="W34" s="85" t="s">
        <v>29</v>
      </c>
      <c r="X34" s="160" t="str">
        <f>IF(KGN&lt;&gt;"",KGN&amp;"軽減","")</f>
        <v/>
      </c>
      <c r="Y34" s="160"/>
      <c r="Z34" s="160"/>
      <c r="AA34" s="160"/>
      <c r="AB34" s="160"/>
      <c r="AC34" s="159">
        <f>ROUNDUP(AC33*(1-BN29),-2)</f>
        <v>0</v>
      </c>
      <c r="AD34" s="159"/>
      <c r="AE34" s="159"/>
      <c r="AF34" s="159"/>
      <c r="AG34" s="85" t="s">
        <v>29</v>
      </c>
      <c r="AH34" s="160" t="str">
        <f>IF(KGN&lt;&gt;"",KGN&amp;"軽減","")</f>
        <v/>
      </c>
      <c r="AI34" s="160"/>
      <c r="AJ34" s="160"/>
      <c r="AK34" s="160"/>
      <c r="AL34" s="160"/>
      <c r="AM34" s="159">
        <f>ROUNDUP(AM33*(1-BN29),-2)</f>
        <v>0</v>
      </c>
      <c r="AN34" s="159"/>
      <c r="AO34" s="159"/>
      <c r="AP34" s="159"/>
      <c r="AQ34" s="86" t="s">
        <v>29</v>
      </c>
      <c r="AR34" s="26"/>
      <c r="AS34" s="245"/>
      <c r="AT34" s="246"/>
      <c r="AU34" s="181" t="s">
        <v>105</v>
      </c>
      <c r="AV34" s="182"/>
      <c r="AW34" s="182"/>
      <c r="AX34" s="182"/>
      <c r="AY34" s="182"/>
      <c r="AZ34" s="182"/>
      <c r="BA34" s="182"/>
      <c r="BB34" s="182"/>
      <c r="BC34" s="182"/>
      <c r="BD34" s="183"/>
      <c r="BF34" s="37"/>
      <c r="BG34" s="37"/>
      <c r="BH34" s="37"/>
      <c r="BI34" s="37"/>
      <c r="BJ34" s="37"/>
      <c r="BK34" s="37"/>
      <c r="BL34" s="38"/>
      <c r="BM34" s="38"/>
      <c r="BN34" s="55"/>
      <c r="BO34" s="55"/>
      <c r="BP34" s="55"/>
      <c r="BQ34" s="55"/>
      <c r="BR34" s="55"/>
      <c r="BS34" s="55"/>
      <c r="BT34" s="55"/>
      <c r="BU34" s="55"/>
      <c r="BV34" s="55"/>
      <c r="BW34" s="55"/>
      <c r="BX34" s="55"/>
      <c r="BY34" s="55" t="s">
        <v>44</v>
      </c>
      <c r="BZ34" s="71">
        <v>0</v>
      </c>
      <c r="CA34" s="38"/>
      <c r="CB34" s="38"/>
      <c r="CC34" s="63">
        <v>7700000</v>
      </c>
      <c r="CD34" s="63">
        <v>0.95</v>
      </c>
      <c r="CE34" s="63">
        <v>1455000</v>
      </c>
    </row>
    <row r="35" spans="1:83" ht="20.100000000000001" customHeight="1" x14ac:dyDescent="0.2">
      <c r="A35" s="27"/>
      <c r="B35" s="3"/>
      <c r="C35" s="214" t="s">
        <v>76</v>
      </c>
      <c r="D35" s="215"/>
      <c r="E35" s="215"/>
      <c r="F35" s="215"/>
      <c r="G35" s="215"/>
      <c r="H35" s="215"/>
      <c r="I35" s="215"/>
      <c r="J35" s="215"/>
      <c r="K35" s="215"/>
      <c r="L35" s="215"/>
      <c r="M35" s="216"/>
      <c r="N35" s="161">
        <f>IF(KANYU="","",TRUNC(S32+S33-S34,-2))</f>
        <v>0</v>
      </c>
      <c r="O35" s="159"/>
      <c r="P35" s="159"/>
      <c r="Q35" s="159"/>
      <c r="R35" s="159"/>
      <c r="S35" s="159"/>
      <c r="T35" s="159"/>
      <c r="U35" s="159"/>
      <c r="V35" s="159"/>
      <c r="W35" s="85" t="s">
        <v>29</v>
      </c>
      <c r="X35" s="159">
        <f>IF(KANYU="","",TRUNC(AC32+AC33-AC34,-2))</f>
        <v>0</v>
      </c>
      <c r="Y35" s="159"/>
      <c r="Z35" s="159"/>
      <c r="AA35" s="159"/>
      <c r="AB35" s="159"/>
      <c r="AC35" s="159"/>
      <c r="AD35" s="159"/>
      <c r="AE35" s="159"/>
      <c r="AF35" s="159"/>
      <c r="AG35" s="85" t="s">
        <v>29</v>
      </c>
      <c r="AH35" s="159">
        <f>IF(KANYU="","",TRUNC(AM32+AM33-AM34,-2))</f>
        <v>0</v>
      </c>
      <c r="AI35" s="159"/>
      <c r="AJ35" s="159"/>
      <c r="AK35" s="159"/>
      <c r="AL35" s="159"/>
      <c r="AM35" s="159"/>
      <c r="AN35" s="159"/>
      <c r="AO35" s="159"/>
      <c r="AP35" s="159"/>
      <c r="AQ35" s="86" t="s">
        <v>29</v>
      </c>
      <c r="AR35" s="26"/>
      <c r="AS35" s="245" t="s">
        <v>100</v>
      </c>
      <c r="AT35" s="246"/>
      <c r="AU35" s="165" t="s">
        <v>156</v>
      </c>
      <c r="AV35" s="165"/>
      <c r="AW35" s="165"/>
      <c r="AX35" s="165"/>
      <c r="AY35" s="165"/>
      <c r="AZ35" s="165"/>
      <c r="BA35" s="165"/>
      <c r="BB35" s="165"/>
      <c r="BC35" s="165"/>
      <c r="BD35" s="166"/>
      <c r="BF35" s="37"/>
      <c r="BG35" s="37"/>
      <c r="BH35" s="37"/>
      <c r="BI35" s="37"/>
      <c r="BJ35" s="37"/>
      <c r="BK35" s="37"/>
      <c r="BL35" s="38"/>
      <c r="BM35" s="38"/>
      <c r="BN35" s="55"/>
      <c r="BO35" s="55"/>
      <c r="BP35" s="55"/>
      <c r="BQ35" s="55"/>
      <c r="BR35" s="55"/>
      <c r="BS35" s="55"/>
      <c r="BT35" s="55"/>
      <c r="BU35" s="55"/>
      <c r="BV35" s="55"/>
      <c r="BW35" s="55"/>
      <c r="BX35" s="55"/>
      <c r="BY35" s="55" t="s">
        <v>45</v>
      </c>
      <c r="BZ35" s="71">
        <v>0</v>
      </c>
      <c r="CA35" s="38"/>
      <c r="CB35" s="38"/>
      <c r="CC35" s="63">
        <v>10000000</v>
      </c>
      <c r="CD35" s="63"/>
      <c r="CE35" s="63">
        <v>1955000</v>
      </c>
    </row>
    <row r="36" spans="1:83" ht="20.100000000000001" customHeight="1" x14ac:dyDescent="0.2">
      <c r="A36" s="27"/>
      <c r="B36" s="3"/>
      <c r="C36" s="217" t="s">
        <v>78</v>
      </c>
      <c r="D36" s="218"/>
      <c r="E36" s="218"/>
      <c r="F36" s="218"/>
      <c r="G36" s="218"/>
      <c r="H36" s="218"/>
      <c r="I36" s="218"/>
      <c r="J36" s="218"/>
      <c r="K36" s="218"/>
      <c r="L36" s="218"/>
      <c r="M36" s="219"/>
      <c r="N36" s="162" t="str">
        <f>"上限"&amp;IR_GND/10000&amp;"万円"</f>
        <v>上限65万円</v>
      </c>
      <c r="O36" s="163"/>
      <c r="P36" s="163"/>
      <c r="Q36" s="163"/>
      <c r="R36" s="163"/>
      <c r="S36" s="158">
        <f>IF(KANYU="","",IF(N35&gt;IR_GND,N35-IR_GND,0))</f>
        <v>0</v>
      </c>
      <c r="T36" s="158"/>
      <c r="U36" s="158"/>
      <c r="V36" s="158"/>
      <c r="W36" s="87" t="s">
        <v>29</v>
      </c>
      <c r="X36" s="163" t="str">
        <f>"上限"&amp;SI_GND/10000&amp;"万円"</f>
        <v>上限24万円</v>
      </c>
      <c r="Y36" s="163"/>
      <c r="Z36" s="163"/>
      <c r="AA36" s="163"/>
      <c r="AB36" s="163"/>
      <c r="AC36" s="158">
        <f>IF(KANYU="","",IF(X35&gt;SI_GND,X35-SI_GND,0))</f>
        <v>0</v>
      </c>
      <c r="AD36" s="158"/>
      <c r="AE36" s="158"/>
      <c r="AF36" s="158"/>
      <c r="AG36" s="87" t="s">
        <v>29</v>
      </c>
      <c r="AH36" s="163" t="str">
        <f>"上限"&amp;KG_GND/10000&amp;"万円"</f>
        <v>上限17万円</v>
      </c>
      <c r="AI36" s="163"/>
      <c r="AJ36" s="163"/>
      <c r="AK36" s="163"/>
      <c r="AL36" s="163"/>
      <c r="AM36" s="158">
        <f>IF(KANYU="","",IF(AH35&gt;KG_GND,AH35-KG_GND,0))</f>
        <v>0</v>
      </c>
      <c r="AN36" s="158"/>
      <c r="AO36" s="158"/>
      <c r="AP36" s="158"/>
      <c r="AQ36" s="88" t="s">
        <v>29</v>
      </c>
      <c r="AR36" s="26"/>
      <c r="AS36" s="247"/>
      <c r="AT36" s="248"/>
      <c r="AU36" s="250" t="s">
        <v>105</v>
      </c>
      <c r="AV36" s="251"/>
      <c r="AW36" s="251"/>
      <c r="AX36" s="251"/>
      <c r="AY36" s="251"/>
      <c r="AZ36" s="251"/>
      <c r="BA36" s="251"/>
      <c r="BB36" s="251"/>
      <c r="BC36" s="251"/>
      <c r="BD36" s="252"/>
      <c r="BF36" s="37"/>
      <c r="BG36" s="37"/>
      <c r="BH36" s="37"/>
      <c r="BI36" s="37"/>
      <c r="BJ36" s="37"/>
      <c r="BK36" s="37"/>
      <c r="BL36" s="38"/>
      <c r="BM36" s="38"/>
      <c r="BN36" s="55"/>
      <c r="BO36" s="55"/>
      <c r="BP36" s="55"/>
      <c r="BQ36" s="55"/>
      <c r="BR36" s="55"/>
      <c r="BS36" s="55"/>
      <c r="BT36" s="55"/>
      <c r="BU36" s="55"/>
      <c r="BV36" s="55"/>
      <c r="BW36" s="55"/>
      <c r="BX36" s="55" t="s">
        <v>49</v>
      </c>
      <c r="BY36" s="55" t="s">
        <v>42</v>
      </c>
      <c r="BZ36" s="71">
        <v>0</v>
      </c>
      <c r="CA36" s="38"/>
      <c r="CB36" s="38"/>
      <c r="CC36" s="55"/>
      <c r="CD36" s="55"/>
      <c r="CE36" s="55"/>
    </row>
    <row r="37" spans="1:83" ht="20.100000000000001" customHeight="1" x14ac:dyDescent="0.2">
      <c r="A37" s="27"/>
      <c r="B37" s="3"/>
      <c r="C37" s="253" t="s">
        <v>97</v>
      </c>
      <c r="D37" s="254"/>
      <c r="E37" s="254"/>
      <c r="F37" s="254"/>
      <c r="G37" s="254"/>
      <c r="H37" s="254"/>
      <c r="I37" s="254"/>
      <c r="J37" s="254"/>
      <c r="K37" s="254"/>
      <c r="L37" s="254"/>
      <c r="M37" s="255"/>
      <c r="N37" s="212">
        <f>IF(KANYU="","",N35-S36+S34)</f>
        <v>0</v>
      </c>
      <c r="O37" s="213"/>
      <c r="P37" s="213"/>
      <c r="Q37" s="213"/>
      <c r="R37" s="213"/>
      <c r="S37" s="213"/>
      <c r="T37" s="213"/>
      <c r="U37" s="213"/>
      <c r="V37" s="213"/>
      <c r="W37" s="89" t="s">
        <v>29</v>
      </c>
      <c r="X37" s="212">
        <f>IF(KANYU="","",X35-AC36+AC34)</f>
        <v>0</v>
      </c>
      <c r="Y37" s="213"/>
      <c r="Z37" s="213"/>
      <c r="AA37" s="213"/>
      <c r="AB37" s="213"/>
      <c r="AC37" s="213"/>
      <c r="AD37" s="213"/>
      <c r="AE37" s="213"/>
      <c r="AF37" s="213"/>
      <c r="AG37" s="89" t="s">
        <v>29</v>
      </c>
      <c r="AH37" s="212">
        <f>IF(KANYU="","",AH35-AM36+AM34)</f>
        <v>0</v>
      </c>
      <c r="AI37" s="213"/>
      <c r="AJ37" s="213"/>
      <c r="AK37" s="213"/>
      <c r="AL37" s="213"/>
      <c r="AM37" s="213"/>
      <c r="AN37" s="213"/>
      <c r="AO37" s="213"/>
      <c r="AP37" s="213"/>
      <c r="AQ37" s="90" t="s">
        <v>29</v>
      </c>
      <c r="AR37" s="26"/>
      <c r="AS37" s="26"/>
      <c r="AT37" s="26"/>
      <c r="AU37" s="45" t="s">
        <v>102</v>
      </c>
      <c r="AV37" s="46"/>
      <c r="AW37" s="45"/>
      <c r="AX37" s="249">
        <f>BN27</f>
        <v>0</v>
      </c>
      <c r="AY37" s="244"/>
      <c r="AZ37" s="244"/>
      <c r="BA37" s="47">
        <v>7</v>
      </c>
      <c r="BB37" s="243">
        <f>BN25</f>
        <v>0</v>
      </c>
      <c r="BC37" s="244"/>
      <c r="BD37" s="244"/>
      <c r="BF37" s="37"/>
      <c r="BG37" s="37"/>
      <c r="BH37" s="37"/>
      <c r="BI37" s="37"/>
      <c r="BJ37" s="37"/>
      <c r="BK37" s="37"/>
      <c r="BL37" s="38"/>
      <c r="BM37" s="38"/>
      <c r="BN37" s="55"/>
      <c r="BO37" s="55"/>
      <c r="BP37" s="55"/>
      <c r="BQ37" s="55"/>
      <c r="BR37" s="55"/>
      <c r="BS37" s="55"/>
      <c r="BT37" s="55"/>
      <c r="BU37" s="55"/>
      <c r="BV37" s="55"/>
      <c r="BW37" s="55"/>
      <c r="BX37" s="55"/>
      <c r="BY37" s="55"/>
      <c r="BZ37" s="71"/>
      <c r="CA37" s="38"/>
      <c r="CB37" s="38"/>
      <c r="CC37" s="55"/>
      <c r="CD37" s="55"/>
      <c r="CE37" s="55"/>
    </row>
    <row r="38" spans="1:83" ht="20.100000000000001" customHeight="1" x14ac:dyDescent="0.2">
      <c r="A38" s="27"/>
      <c r="B38" s="3"/>
      <c r="C38" s="236" t="s">
        <v>125</v>
      </c>
      <c r="D38" s="237"/>
      <c r="E38" s="237"/>
      <c r="F38" s="237"/>
      <c r="G38" s="237"/>
      <c r="H38" s="237"/>
      <c r="I38" s="237"/>
      <c r="J38" s="237"/>
      <c r="K38" s="237"/>
      <c r="L38" s="237"/>
      <c r="M38" s="238"/>
      <c r="N38" s="234" t="str">
        <f>IF(KGN&lt;&gt;"",IF(KANYU="","",N35-S36),"")</f>
        <v/>
      </c>
      <c r="O38" s="235"/>
      <c r="P38" s="235"/>
      <c r="Q38" s="235"/>
      <c r="R38" s="235"/>
      <c r="S38" s="235"/>
      <c r="T38" s="235"/>
      <c r="U38" s="235"/>
      <c r="V38" s="235"/>
      <c r="W38" s="91" t="s">
        <v>29</v>
      </c>
      <c r="X38" s="234" t="str">
        <f>IF(KGN&lt;&gt;"",IF(KANYU="","",X35-AC36),"")</f>
        <v/>
      </c>
      <c r="Y38" s="235"/>
      <c r="Z38" s="235"/>
      <c r="AA38" s="235"/>
      <c r="AB38" s="235"/>
      <c r="AC38" s="235"/>
      <c r="AD38" s="235"/>
      <c r="AE38" s="235"/>
      <c r="AF38" s="235"/>
      <c r="AG38" s="91" t="s">
        <v>29</v>
      </c>
      <c r="AH38" s="234" t="str">
        <f>IF(KGN&lt;&gt;"",IF(KANYU="","",AH35-AM36),"")</f>
        <v/>
      </c>
      <c r="AI38" s="235"/>
      <c r="AJ38" s="235"/>
      <c r="AK38" s="235"/>
      <c r="AL38" s="235"/>
      <c r="AM38" s="235"/>
      <c r="AN38" s="235"/>
      <c r="AO38" s="235"/>
      <c r="AP38" s="235"/>
      <c r="AQ38" s="92" t="s">
        <v>29</v>
      </c>
      <c r="AR38" s="26"/>
      <c r="AS38" s="26"/>
      <c r="AT38" s="26"/>
      <c r="AU38" s="45"/>
      <c r="AV38" s="45"/>
      <c r="AW38" s="45"/>
      <c r="AX38" s="45"/>
      <c r="AY38" s="45"/>
      <c r="AZ38" s="45"/>
      <c r="BA38" s="47">
        <v>5</v>
      </c>
      <c r="BB38" s="239" t="b">
        <f>BO25</f>
        <v>0</v>
      </c>
      <c r="BC38" s="240"/>
      <c r="BD38" s="240"/>
      <c r="BF38" s="37"/>
      <c r="BG38" s="37"/>
      <c r="BH38" s="37"/>
      <c r="BI38" s="37"/>
      <c r="BJ38" s="37"/>
      <c r="BK38" s="37"/>
      <c r="BL38" s="38"/>
      <c r="BM38" s="38"/>
      <c r="BN38" s="55"/>
      <c r="BO38" s="55"/>
      <c r="BP38" s="55"/>
      <c r="BQ38" s="55"/>
      <c r="BR38" s="55"/>
      <c r="BS38" s="55"/>
      <c r="BT38" s="55"/>
      <c r="BU38" s="55"/>
      <c r="BV38" s="55"/>
      <c r="BW38" s="55"/>
      <c r="BX38" s="55"/>
      <c r="BY38" s="55" t="s">
        <v>50</v>
      </c>
      <c r="BZ38" s="71">
        <v>0</v>
      </c>
      <c r="CA38" s="38"/>
      <c r="CB38" s="38"/>
      <c r="CC38" s="70" t="s">
        <v>60</v>
      </c>
      <c r="CD38" s="55"/>
      <c r="CE38" s="55"/>
    </row>
    <row r="39" spans="1:83" ht="15" customHeight="1" x14ac:dyDescent="0.2">
      <c r="A39" s="27"/>
      <c r="B39" s="48" t="s">
        <v>89</v>
      </c>
      <c r="C39" s="49"/>
      <c r="D39" s="49"/>
      <c r="E39" s="49"/>
      <c r="F39" s="49"/>
      <c r="G39" s="49"/>
      <c r="H39" s="49"/>
      <c r="I39" s="49"/>
      <c r="J39" s="49"/>
      <c r="K39" s="49"/>
      <c r="L39" s="49"/>
      <c r="M39" s="49"/>
      <c r="N39" s="4"/>
      <c r="O39" s="4"/>
      <c r="P39" s="4"/>
      <c r="Q39" s="4"/>
      <c r="R39" s="4"/>
      <c r="S39" s="4"/>
      <c r="T39" s="4"/>
      <c r="U39" s="4"/>
      <c r="V39" s="4"/>
      <c r="W39" s="5"/>
      <c r="X39" s="4"/>
      <c r="Y39" s="4"/>
      <c r="Z39" s="4"/>
      <c r="AA39" s="4"/>
      <c r="AB39" s="4"/>
      <c r="AC39" s="4"/>
      <c r="AD39" s="4"/>
      <c r="AE39" s="4"/>
      <c r="AF39" s="4"/>
      <c r="AG39" s="5"/>
      <c r="AH39" s="4"/>
      <c r="AI39" s="4"/>
      <c r="AJ39" s="4"/>
      <c r="AK39" s="4"/>
      <c r="AL39" s="4"/>
      <c r="AM39" s="4"/>
      <c r="AN39" s="4"/>
      <c r="AO39" s="4"/>
      <c r="AP39" s="4"/>
      <c r="AQ39" s="5"/>
      <c r="AR39" s="48"/>
      <c r="AS39" s="48"/>
      <c r="AT39" s="48"/>
      <c r="AU39" s="50"/>
      <c r="AV39" s="50"/>
      <c r="AW39" s="50"/>
      <c r="AX39" s="50"/>
      <c r="AY39" s="50"/>
      <c r="AZ39" s="50"/>
      <c r="BA39" s="51">
        <v>2</v>
      </c>
      <c r="BB39" s="241" t="b">
        <f>BP25</f>
        <v>0</v>
      </c>
      <c r="BC39" s="242"/>
      <c r="BD39" s="242"/>
      <c r="BF39" s="37"/>
      <c r="BG39" s="37"/>
      <c r="BH39" s="37"/>
      <c r="BI39" s="37"/>
      <c r="BJ39" s="37"/>
      <c r="BK39" s="37"/>
      <c r="BL39" s="38"/>
      <c r="BM39" s="38"/>
      <c r="BN39" s="55"/>
      <c r="BO39" s="55"/>
      <c r="BP39" s="55"/>
      <c r="BQ39" s="55"/>
      <c r="BR39" s="55"/>
      <c r="BS39" s="55"/>
      <c r="BT39" s="55"/>
      <c r="BU39" s="55"/>
      <c r="BV39" s="55"/>
      <c r="BW39" s="55"/>
      <c r="BX39" s="55"/>
      <c r="BY39" s="55" t="s">
        <v>45</v>
      </c>
      <c r="BZ39" s="71">
        <v>0</v>
      </c>
      <c r="CA39" s="38"/>
      <c r="CB39" s="38"/>
      <c r="CC39" s="63">
        <v>0</v>
      </c>
      <c r="CD39" s="63"/>
      <c r="CE39" s="63">
        <v>430000</v>
      </c>
    </row>
    <row r="40" spans="1:83" ht="15" customHeight="1" x14ac:dyDescent="0.2">
      <c r="A40" s="27"/>
      <c r="B40" s="233" t="s">
        <v>124</v>
      </c>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F40" s="37"/>
      <c r="BG40" s="37"/>
      <c r="BH40" s="37"/>
      <c r="BI40" s="37"/>
      <c r="BJ40" s="37"/>
      <c r="BK40" s="37"/>
      <c r="BL40" s="38"/>
      <c r="BM40" s="38"/>
      <c r="BN40" s="55"/>
      <c r="BO40" s="55"/>
      <c r="BP40" s="55"/>
      <c r="BQ40" s="55"/>
      <c r="BR40" s="55"/>
      <c r="BS40" s="55"/>
      <c r="BT40" s="55"/>
      <c r="BU40" s="55"/>
      <c r="BV40" s="55"/>
      <c r="BW40" s="55"/>
      <c r="BX40" s="55" t="s">
        <v>48</v>
      </c>
      <c r="BY40" s="55" t="s">
        <v>42</v>
      </c>
      <c r="BZ40" s="74">
        <v>650000</v>
      </c>
      <c r="CA40" s="38"/>
      <c r="CB40" s="38"/>
      <c r="CC40" s="63">
        <v>24000001</v>
      </c>
      <c r="CD40" s="63"/>
      <c r="CE40" s="63">
        <v>290000</v>
      </c>
    </row>
    <row r="41" spans="1:83" s="10" customFormat="1" ht="15" customHeight="1" x14ac:dyDescent="0.2">
      <c r="A41" s="27"/>
      <c r="B41" s="26" t="s">
        <v>90</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11"/>
      <c r="BF41" s="26"/>
      <c r="BG41" s="26"/>
      <c r="BH41" s="26"/>
      <c r="BI41" s="26"/>
      <c r="BJ41" s="26"/>
      <c r="BK41" s="26"/>
      <c r="BL41" s="27"/>
      <c r="BM41" s="27"/>
      <c r="BN41" s="75"/>
      <c r="BO41" s="75"/>
      <c r="BP41" s="75"/>
      <c r="BQ41" s="75"/>
      <c r="BR41" s="75"/>
      <c r="BS41" s="75"/>
      <c r="BT41" s="75"/>
      <c r="BU41" s="75"/>
      <c r="BV41" s="75"/>
      <c r="BW41" s="75"/>
      <c r="BX41" s="75"/>
      <c r="BY41" s="75" t="s">
        <v>44</v>
      </c>
      <c r="BZ41" s="76">
        <v>240000</v>
      </c>
      <c r="CA41" s="27"/>
      <c r="CB41" s="27"/>
      <c r="CC41" s="77">
        <v>24500001</v>
      </c>
      <c r="CD41" s="77"/>
      <c r="CE41" s="77">
        <v>150000</v>
      </c>
    </row>
    <row r="42" spans="1:83" s="10" customFormat="1" ht="1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23"/>
      <c r="AK42" s="23"/>
      <c r="AL42" s="23"/>
      <c r="AM42" s="23"/>
      <c r="AN42" s="23"/>
      <c r="AO42" s="23"/>
      <c r="AP42" s="23"/>
      <c r="AQ42" s="23"/>
      <c r="AR42" s="23"/>
      <c r="AS42" s="23"/>
      <c r="AT42" s="23"/>
      <c r="AU42" s="23"/>
      <c r="AV42" s="23"/>
      <c r="AW42" s="23"/>
      <c r="AX42" s="23"/>
      <c r="AY42" s="23"/>
      <c r="AZ42" s="23"/>
      <c r="BA42" s="23"/>
      <c r="BB42" s="23"/>
      <c r="BC42" s="23"/>
      <c r="BD42" s="23"/>
      <c r="BE42" s="11"/>
      <c r="BF42" s="26"/>
      <c r="BG42" s="26"/>
      <c r="BH42" s="26"/>
      <c r="BI42" s="26"/>
      <c r="BJ42" s="26"/>
      <c r="BK42" s="26"/>
      <c r="BL42" s="27"/>
      <c r="BM42" s="27"/>
      <c r="BN42" s="75"/>
      <c r="BO42" s="75"/>
      <c r="BP42" s="75"/>
      <c r="BQ42" s="75"/>
      <c r="BR42" s="75"/>
      <c r="BS42" s="75"/>
      <c r="BT42" s="75"/>
      <c r="BU42" s="75"/>
      <c r="BV42" s="75"/>
      <c r="BW42" s="75"/>
      <c r="BX42" s="75"/>
      <c r="BY42" s="75" t="s">
        <v>45</v>
      </c>
      <c r="BZ42" s="76">
        <v>170000</v>
      </c>
      <c r="CA42" s="27"/>
      <c r="CB42" s="27"/>
      <c r="CC42" s="77">
        <v>25000001</v>
      </c>
      <c r="CD42" s="77"/>
      <c r="CE42" s="77">
        <v>0</v>
      </c>
    </row>
    <row r="43" spans="1:83" s="10" customFormat="1" ht="1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23"/>
      <c r="AK43" s="23"/>
      <c r="AL43" s="23"/>
      <c r="AM43" s="23"/>
      <c r="AN43" s="23"/>
      <c r="AO43" s="23"/>
      <c r="AP43" s="23"/>
      <c r="AQ43" s="23"/>
      <c r="AR43" s="23"/>
      <c r="AS43" s="23"/>
      <c r="AT43" s="23"/>
      <c r="AU43" s="23"/>
      <c r="AV43" s="23"/>
      <c r="AW43" s="23"/>
      <c r="AX43" s="23"/>
      <c r="AY43" s="23"/>
      <c r="AZ43" s="23"/>
      <c r="BA43" s="23"/>
      <c r="BB43" s="23"/>
      <c r="BC43" s="23"/>
      <c r="BD43" s="23"/>
      <c r="BE43" s="11"/>
      <c r="BF43" s="11"/>
      <c r="BG43" s="11"/>
      <c r="BH43" s="11"/>
      <c r="BI43" s="11"/>
      <c r="BJ43" s="11"/>
      <c r="BK43" s="11"/>
      <c r="BN43" s="24"/>
      <c r="BO43" s="24"/>
      <c r="BP43" s="24"/>
      <c r="BQ43" s="24"/>
      <c r="BR43" s="24"/>
      <c r="BS43" s="24"/>
      <c r="BT43" s="24"/>
      <c r="BU43" s="24"/>
      <c r="BV43" s="24"/>
      <c r="BW43" s="24"/>
      <c r="BX43" s="24"/>
      <c r="BY43" s="24"/>
      <c r="BZ43" s="25"/>
    </row>
    <row r="44" spans="1:83" s="10" customFormat="1" ht="1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23"/>
      <c r="AK44" s="23"/>
      <c r="AL44" s="23"/>
      <c r="AM44" s="23"/>
      <c r="AN44" s="23"/>
      <c r="AO44" s="23"/>
      <c r="AP44" s="23"/>
      <c r="AQ44" s="23"/>
      <c r="AR44" s="23"/>
      <c r="AS44" s="23"/>
      <c r="AT44" s="23"/>
      <c r="AU44" s="23"/>
      <c r="AV44" s="23"/>
      <c r="AW44" s="23"/>
      <c r="AX44" s="23"/>
      <c r="AY44" s="23"/>
      <c r="AZ44" s="23"/>
      <c r="BA44" s="23"/>
      <c r="BB44" s="23"/>
      <c r="BC44" s="23"/>
      <c r="BD44" s="23"/>
      <c r="BE44" s="11"/>
      <c r="BF44" s="11"/>
      <c r="BG44" s="11"/>
      <c r="BH44" s="11"/>
      <c r="BI44" s="11"/>
      <c r="BJ44" s="11"/>
      <c r="BK44" s="11"/>
      <c r="BN44" s="24"/>
      <c r="BO44" s="24"/>
      <c r="BP44" s="24"/>
      <c r="BQ44" s="24"/>
      <c r="BR44" s="24"/>
      <c r="BS44" s="24"/>
      <c r="BT44" s="24"/>
      <c r="BU44" s="24"/>
      <c r="BV44" s="24"/>
      <c r="BW44" s="24"/>
      <c r="BX44" s="24"/>
      <c r="BY44" s="24"/>
    </row>
    <row r="45" spans="1:83" s="10" customFormat="1" ht="1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23"/>
      <c r="AK45" s="23"/>
      <c r="AL45" s="23"/>
      <c r="AM45" s="23"/>
      <c r="AN45" s="23"/>
      <c r="AO45" s="23"/>
      <c r="AP45" s="23"/>
      <c r="AQ45" s="23"/>
      <c r="AR45" s="23"/>
      <c r="AS45" s="23"/>
      <c r="AT45" s="23"/>
      <c r="AU45" s="23"/>
      <c r="AV45" s="23"/>
      <c r="AW45" s="23"/>
      <c r="AX45" s="23"/>
      <c r="AY45" s="23"/>
      <c r="AZ45" s="23"/>
      <c r="BA45" s="23"/>
      <c r="BB45" s="23"/>
      <c r="BC45" s="23"/>
      <c r="BD45" s="23"/>
      <c r="BE45" s="11"/>
      <c r="BF45" s="11"/>
      <c r="BG45" s="11"/>
      <c r="BH45" s="11"/>
      <c r="BI45" s="11"/>
      <c r="BJ45" s="11"/>
      <c r="BK45" s="11"/>
      <c r="BN45" s="24"/>
      <c r="BO45" s="24"/>
      <c r="BP45" s="24"/>
      <c r="BQ45" s="24"/>
      <c r="BR45" s="24"/>
      <c r="BS45" s="24"/>
      <c r="BT45" s="24"/>
      <c r="BU45" s="24"/>
      <c r="BV45" s="24"/>
      <c r="BW45" s="24"/>
      <c r="BX45" s="24"/>
      <c r="BY45" s="24"/>
    </row>
    <row r="46" spans="1:83" s="10" customFormat="1" ht="1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23"/>
      <c r="AK46" s="23"/>
      <c r="AL46" s="23"/>
      <c r="AM46" s="23"/>
      <c r="AN46" s="23"/>
      <c r="AO46" s="23"/>
      <c r="AP46" s="23"/>
      <c r="AQ46" s="23"/>
      <c r="AR46" s="23"/>
      <c r="AS46" s="23"/>
      <c r="AT46" s="23"/>
      <c r="AU46" s="23"/>
      <c r="AV46" s="23"/>
      <c r="AW46" s="23"/>
      <c r="AX46" s="23"/>
      <c r="AY46" s="23"/>
      <c r="AZ46" s="23"/>
      <c r="BA46" s="23"/>
      <c r="BB46" s="23"/>
      <c r="BC46" s="23"/>
      <c r="BD46" s="23"/>
      <c r="BE46" s="11"/>
      <c r="BF46" s="11"/>
      <c r="BG46" s="11"/>
      <c r="BH46" s="11"/>
      <c r="BI46" s="11"/>
      <c r="BJ46" s="11"/>
      <c r="BK46" s="11"/>
      <c r="BN46" s="24"/>
      <c r="BO46" s="24"/>
      <c r="BP46" s="24"/>
      <c r="BQ46" s="24"/>
      <c r="BR46" s="24"/>
      <c r="BS46" s="24"/>
      <c r="BT46" s="24"/>
      <c r="BU46" s="24"/>
      <c r="BV46" s="24"/>
      <c r="BW46" s="24"/>
      <c r="BX46" s="24"/>
      <c r="BY46" s="24"/>
    </row>
    <row r="47" spans="1:83" s="10" customFormat="1" ht="1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23"/>
      <c r="AK47" s="23"/>
      <c r="AL47" s="23"/>
      <c r="AM47" s="23"/>
      <c r="AN47" s="23"/>
      <c r="AO47" s="23"/>
      <c r="AP47" s="23"/>
      <c r="AQ47" s="23"/>
      <c r="AR47" s="23"/>
      <c r="AS47" s="23"/>
      <c r="AT47" s="23"/>
      <c r="AU47" s="23"/>
      <c r="AV47" s="23"/>
      <c r="AW47" s="23"/>
      <c r="AX47" s="23"/>
      <c r="AY47" s="23"/>
      <c r="AZ47" s="23"/>
      <c r="BA47" s="23"/>
      <c r="BB47" s="23"/>
      <c r="BC47" s="23"/>
      <c r="BD47" s="23"/>
      <c r="BE47" s="11"/>
      <c r="BF47" s="11"/>
      <c r="BG47" s="11"/>
      <c r="BH47" s="11"/>
      <c r="BI47" s="11"/>
      <c r="BJ47" s="11"/>
      <c r="BK47" s="11"/>
      <c r="BN47" s="24"/>
      <c r="BO47" s="24"/>
      <c r="BP47" s="24"/>
      <c r="BQ47" s="24"/>
      <c r="BR47" s="24"/>
      <c r="BS47" s="24"/>
      <c r="BT47" s="24"/>
      <c r="BU47" s="24"/>
      <c r="BV47" s="24"/>
      <c r="BW47" s="24"/>
      <c r="BX47" s="24"/>
      <c r="BY47" s="24"/>
    </row>
    <row r="48" spans="1:83" s="10" customFormat="1" ht="1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23"/>
      <c r="AK48" s="23"/>
      <c r="AL48" s="23"/>
      <c r="AM48" s="23"/>
      <c r="AN48" s="23"/>
      <c r="AO48" s="23"/>
      <c r="AP48" s="23"/>
      <c r="AQ48" s="23"/>
      <c r="AR48" s="23"/>
      <c r="AS48" s="23"/>
      <c r="AT48" s="23"/>
      <c r="AU48" s="23"/>
      <c r="AV48" s="23"/>
      <c r="AW48" s="23"/>
      <c r="AX48" s="23"/>
      <c r="AY48" s="23"/>
      <c r="AZ48" s="23"/>
      <c r="BA48" s="23"/>
      <c r="BB48" s="23"/>
      <c r="BC48" s="23"/>
      <c r="BD48" s="23"/>
      <c r="BE48" s="11"/>
      <c r="BF48" s="11"/>
      <c r="BG48" s="11"/>
      <c r="BH48" s="11"/>
      <c r="BI48" s="11"/>
      <c r="BJ48" s="11"/>
      <c r="BK48" s="11"/>
      <c r="BN48" s="24"/>
      <c r="BO48" s="24"/>
      <c r="BP48" s="24"/>
      <c r="BQ48" s="24"/>
      <c r="BR48" s="24"/>
      <c r="BS48" s="24"/>
      <c r="BT48" s="24"/>
      <c r="BU48" s="24"/>
      <c r="BV48" s="24"/>
      <c r="BW48" s="24"/>
      <c r="BX48" s="24"/>
      <c r="BY48" s="24"/>
    </row>
    <row r="49" spans="1:77" s="10" customFormat="1" ht="1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23"/>
      <c r="AK49" s="23"/>
      <c r="AL49" s="23"/>
      <c r="AM49" s="23"/>
      <c r="AN49" s="23"/>
      <c r="AO49" s="23"/>
      <c r="AP49" s="23"/>
      <c r="AQ49" s="23"/>
      <c r="AR49" s="23"/>
      <c r="AS49" s="23"/>
      <c r="AT49" s="23"/>
      <c r="AU49" s="23"/>
      <c r="AV49" s="23"/>
      <c r="AW49" s="23"/>
      <c r="AX49" s="23"/>
      <c r="AY49" s="23"/>
      <c r="AZ49" s="23"/>
      <c r="BA49" s="23"/>
      <c r="BB49" s="23"/>
      <c r="BC49" s="23"/>
      <c r="BD49" s="23"/>
      <c r="BE49" s="11"/>
      <c r="BF49" s="11"/>
      <c r="BG49" s="11"/>
      <c r="BH49" s="11"/>
      <c r="BI49" s="11"/>
      <c r="BJ49" s="11"/>
      <c r="BK49" s="11"/>
      <c r="BN49" s="24"/>
      <c r="BO49" s="24"/>
      <c r="BP49" s="24"/>
      <c r="BQ49" s="24"/>
      <c r="BR49" s="24"/>
      <c r="BS49" s="24"/>
      <c r="BT49" s="24"/>
      <c r="BU49" s="24"/>
      <c r="BV49" s="24"/>
      <c r="BW49" s="24"/>
      <c r="BX49" s="24"/>
      <c r="BY49" s="24"/>
    </row>
    <row r="50" spans="1:77" s="10" customFormat="1" ht="1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23"/>
      <c r="AK50" s="23"/>
      <c r="AL50" s="23"/>
      <c r="AM50" s="23"/>
      <c r="AN50" s="23"/>
      <c r="AO50" s="23"/>
      <c r="AP50" s="23"/>
      <c r="AQ50" s="23"/>
      <c r="AR50" s="23"/>
      <c r="AS50" s="23"/>
      <c r="AT50" s="23"/>
      <c r="AU50" s="23"/>
      <c r="AV50" s="23"/>
      <c r="AW50" s="23"/>
      <c r="AX50" s="23"/>
      <c r="AY50" s="23"/>
      <c r="AZ50" s="23"/>
      <c r="BA50" s="23"/>
      <c r="BB50" s="23"/>
      <c r="BC50" s="23"/>
      <c r="BD50" s="23"/>
      <c r="BE50" s="11"/>
      <c r="BF50" s="11"/>
      <c r="BG50" s="11"/>
      <c r="BH50" s="11"/>
      <c r="BI50" s="11"/>
      <c r="BJ50" s="11"/>
      <c r="BK50" s="11"/>
      <c r="BN50" s="24"/>
      <c r="BO50" s="24"/>
      <c r="BP50" s="24"/>
      <c r="BQ50" s="24"/>
      <c r="BR50" s="24"/>
      <c r="BS50" s="24"/>
      <c r="BT50" s="24"/>
      <c r="BU50" s="24"/>
      <c r="BV50" s="24"/>
      <c r="BW50" s="24"/>
      <c r="BX50" s="24"/>
      <c r="BY50" s="24"/>
    </row>
    <row r="51" spans="1:77" s="10" customFormat="1" ht="1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23"/>
      <c r="AK51" s="23"/>
      <c r="AL51" s="23"/>
      <c r="AM51" s="23"/>
      <c r="AN51" s="23"/>
      <c r="AO51" s="23"/>
      <c r="AP51" s="23"/>
      <c r="AQ51" s="23"/>
      <c r="AR51" s="23"/>
      <c r="AS51" s="23"/>
      <c r="AT51" s="23"/>
      <c r="AU51" s="23"/>
      <c r="AV51" s="23"/>
      <c r="AW51" s="23"/>
      <c r="AX51" s="23"/>
      <c r="AY51" s="23"/>
      <c r="AZ51" s="23"/>
      <c r="BA51" s="23"/>
      <c r="BB51" s="23"/>
      <c r="BC51" s="23"/>
      <c r="BD51" s="23"/>
      <c r="BE51" s="11"/>
      <c r="BF51" s="11"/>
      <c r="BG51" s="11"/>
      <c r="BH51" s="11"/>
      <c r="BI51" s="11"/>
      <c r="BJ51" s="11"/>
      <c r="BK51" s="11"/>
      <c r="BN51" s="24"/>
      <c r="BO51" s="24"/>
      <c r="BP51" s="24"/>
      <c r="BQ51" s="24"/>
      <c r="BR51" s="24"/>
      <c r="BS51" s="24"/>
      <c r="BT51" s="24"/>
      <c r="BU51" s="24"/>
      <c r="BV51" s="24"/>
      <c r="BW51" s="24"/>
      <c r="BX51" s="24"/>
      <c r="BY51" s="24"/>
    </row>
    <row r="52" spans="1:77" s="10" customFormat="1" ht="1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23"/>
      <c r="AK52" s="23"/>
      <c r="AL52" s="23"/>
      <c r="AM52" s="23"/>
      <c r="AN52" s="23"/>
      <c r="AO52" s="23"/>
      <c r="AP52" s="23"/>
      <c r="AQ52" s="23"/>
      <c r="AR52" s="23"/>
      <c r="AS52" s="23"/>
      <c r="AT52" s="23"/>
      <c r="AU52" s="23"/>
      <c r="AV52" s="23"/>
      <c r="AW52" s="23"/>
      <c r="AX52" s="23"/>
      <c r="AY52" s="23"/>
      <c r="AZ52" s="23"/>
      <c r="BA52" s="23"/>
      <c r="BB52" s="23"/>
      <c r="BC52" s="23"/>
      <c r="BD52" s="23"/>
      <c r="BE52" s="11"/>
      <c r="BF52" s="11"/>
      <c r="BG52" s="11"/>
      <c r="BH52" s="11"/>
      <c r="BI52" s="11"/>
      <c r="BJ52" s="11"/>
      <c r="BK52" s="11"/>
      <c r="BN52" s="24"/>
      <c r="BO52" s="24"/>
      <c r="BP52" s="24"/>
      <c r="BQ52" s="24"/>
      <c r="BR52" s="24"/>
      <c r="BS52" s="24"/>
      <c r="BT52" s="24"/>
      <c r="BU52" s="24"/>
      <c r="BV52" s="24"/>
      <c r="BW52" s="24"/>
      <c r="BX52" s="24"/>
      <c r="BY52" s="24"/>
    </row>
    <row r="53" spans="1:77" s="10" customFormat="1" ht="1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23"/>
      <c r="AK53" s="23"/>
      <c r="AL53" s="23"/>
      <c r="AM53" s="23"/>
      <c r="AN53" s="23"/>
      <c r="AO53" s="23"/>
      <c r="AP53" s="23"/>
      <c r="AQ53" s="23"/>
      <c r="AR53" s="23"/>
      <c r="AS53" s="23"/>
      <c r="AT53" s="23"/>
      <c r="AU53" s="23"/>
      <c r="AV53" s="23"/>
      <c r="AW53" s="23"/>
      <c r="AX53" s="23"/>
      <c r="AY53" s="23"/>
      <c r="AZ53" s="23"/>
      <c r="BA53" s="23"/>
      <c r="BB53" s="23"/>
      <c r="BC53" s="23"/>
      <c r="BD53" s="23"/>
      <c r="BE53" s="11"/>
      <c r="BF53" s="11"/>
      <c r="BG53" s="11"/>
      <c r="BH53" s="11"/>
      <c r="BI53" s="11"/>
      <c r="BJ53" s="11"/>
      <c r="BK53" s="11"/>
      <c r="BN53" s="24"/>
      <c r="BO53" s="24"/>
      <c r="BP53" s="24"/>
      <c r="BQ53" s="24"/>
      <c r="BR53" s="24"/>
      <c r="BS53" s="24"/>
      <c r="BT53" s="24"/>
      <c r="BU53" s="24"/>
      <c r="BV53" s="24"/>
      <c r="BW53" s="24"/>
      <c r="BX53" s="24"/>
      <c r="BY53" s="24"/>
    </row>
    <row r="54" spans="1:77" s="10" customFormat="1" ht="1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23"/>
      <c r="AK54" s="23"/>
      <c r="AL54" s="23"/>
      <c r="AM54" s="23"/>
      <c r="AN54" s="23"/>
      <c r="AO54" s="23"/>
      <c r="AP54" s="23"/>
      <c r="AQ54" s="23"/>
      <c r="AR54" s="23"/>
      <c r="AS54" s="23"/>
      <c r="AT54" s="23"/>
      <c r="AU54" s="23"/>
      <c r="AV54" s="23"/>
      <c r="AW54" s="23"/>
      <c r="AX54" s="23"/>
      <c r="AY54" s="23"/>
      <c r="AZ54" s="23"/>
      <c r="BA54" s="23"/>
      <c r="BB54" s="23"/>
      <c r="BC54" s="23"/>
      <c r="BD54" s="23"/>
      <c r="BE54" s="11"/>
      <c r="BF54" s="11"/>
      <c r="BG54" s="11"/>
      <c r="BH54" s="11"/>
      <c r="BI54" s="11"/>
      <c r="BJ54" s="11"/>
      <c r="BK54" s="11"/>
      <c r="BN54" s="24"/>
      <c r="BO54" s="24"/>
      <c r="BP54" s="24"/>
      <c r="BQ54" s="24"/>
      <c r="BR54" s="24"/>
      <c r="BS54" s="24"/>
      <c r="BT54" s="24"/>
      <c r="BU54" s="24"/>
      <c r="BV54" s="24"/>
      <c r="BW54" s="24"/>
      <c r="BX54" s="24"/>
      <c r="BY54" s="24"/>
    </row>
    <row r="55" spans="1:77" s="10" customFormat="1" ht="1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23"/>
      <c r="AK55" s="23"/>
      <c r="AL55" s="23"/>
      <c r="AM55" s="23"/>
      <c r="AN55" s="23"/>
      <c r="AO55" s="23"/>
      <c r="AP55" s="23"/>
      <c r="AQ55" s="23"/>
      <c r="AR55" s="23"/>
      <c r="AS55" s="23"/>
      <c r="AT55" s="23"/>
      <c r="AU55" s="23"/>
      <c r="AV55" s="23"/>
      <c r="AW55" s="23"/>
      <c r="AX55" s="23"/>
      <c r="AY55" s="23"/>
      <c r="AZ55" s="23"/>
      <c r="BA55" s="23"/>
      <c r="BB55" s="23"/>
      <c r="BC55" s="23"/>
      <c r="BD55" s="23"/>
      <c r="BE55" s="11"/>
      <c r="BF55" s="11"/>
      <c r="BG55" s="11"/>
      <c r="BH55" s="11"/>
      <c r="BI55" s="11"/>
      <c r="BJ55" s="11"/>
      <c r="BK55" s="11"/>
      <c r="BN55" s="24"/>
      <c r="BO55" s="24"/>
      <c r="BP55" s="24"/>
      <c r="BQ55" s="24"/>
      <c r="BR55" s="24"/>
      <c r="BS55" s="24"/>
      <c r="BT55" s="24"/>
      <c r="BU55" s="24"/>
      <c r="BV55" s="24"/>
      <c r="BW55" s="24"/>
      <c r="BX55" s="24"/>
      <c r="BY55" s="24"/>
    </row>
    <row r="56" spans="1:77" s="10" customFormat="1" ht="1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23"/>
      <c r="AK56" s="23"/>
      <c r="AL56" s="23"/>
      <c r="AM56" s="23"/>
      <c r="AN56" s="23"/>
      <c r="AO56" s="23"/>
      <c r="AP56" s="23"/>
      <c r="AQ56" s="23"/>
      <c r="AR56" s="23"/>
      <c r="AS56" s="23"/>
      <c r="AT56" s="23"/>
      <c r="AU56" s="23"/>
      <c r="AV56" s="23"/>
      <c r="AW56" s="23"/>
      <c r="AX56" s="23"/>
      <c r="AY56" s="23"/>
      <c r="AZ56" s="23"/>
      <c r="BA56" s="23"/>
      <c r="BB56" s="23"/>
      <c r="BC56" s="23"/>
      <c r="BD56" s="23"/>
      <c r="BE56" s="11"/>
      <c r="BF56" s="11"/>
      <c r="BG56" s="11"/>
      <c r="BH56" s="11"/>
      <c r="BI56" s="11"/>
      <c r="BJ56" s="11"/>
      <c r="BK56" s="11"/>
      <c r="BN56" s="24"/>
      <c r="BO56" s="24"/>
      <c r="BP56" s="24"/>
      <c r="BQ56" s="24"/>
      <c r="BR56" s="24"/>
      <c r="BS56" s="24"/>
      <c r="BT56" s="24"/>
      <c r="BU56" s="24"/>
      <c r="BV56" s="24"/>
      <c r="BW56" s="24"/>
      <c r="BX56" s="24"/>
      <c r="BY56" s="24"/>
    </row>
    <row r="57" spans="1:77" s="10" customFormat="1" ht="1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23"/>
      <c r="AK57" s="23"/>
      <c r="AL57" s="23"/>
      <c r="AM57" s="23"/>
      <c r="AN57" s="23"/>
      <c r="AO57" s="23"/>
      <c r="AP57" s="23"/>
      <c r="AQ57" s="23"/>
      <c r="AR57" s="23"/>
      <c r="AS57" s="23"/>
      <c r="AT57" s="23"/>
      <c r="AU57" s="23"/>
      <c r="AV57" s="23"/>
      <c r="AW57" s="23"/>
      <c r="AX57" s="23"/>
      <c r="AY57" s="23"/>
      <c r="AZ57" s="23"/>
      <c r="BA57" s="23"/>
      <c r="BB57" s="23"/>
      <c r="BC57" s="23"/>
      <c r="BD57" s="23"/>
      <c r="BE57" s="11"/>
      <c r="BF57" s="11"/>
      <c r="BG57" s="11"/>
      <c r="BH57" s="11"/>
      <c r="BI57" s="11"/>
      <c r="BJ57" s="11"/>
      <c r="BK57" s="11"/>
      <c r="BN57" s="24"/>
      <c r="BO57" s="24"/>
      <c r="BP57" s="24"/>
      <c r="BQ57" s="24"/>
      <c r="BR57" s="24"/>
      <c r="BS57" s="24"/>
      <c r="BT57" s="24"/>
      <c r="BU57" s="24"/>
      <c r="BV57" s="24"/>
      <c r="BW57" s="24"/>
      <c r="BX57" s="24"/>
      <c r="BY57" s="24"/>
    </row>
    <row r="58" spans="1:77" s="10" customFormat="1" ht="1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23"/>
      <c r="AK58" s="23"/>
      <c r="AL58" s="23"/>
      <c r="AM58" s="23"/>
      <c r="AN58" s="23"/>
      <c r="AO58" s="23"/>
      <c r="AP58" s="23"/>
      <c r="AQ58" s="23"/>
      <c r="AR58" s="23"/>
      <c r="AS58" s="23"/>
      <c r="AT58" s="23"/>
      <c r="AU58" s="23"/>
      <c r="AV58" s="23"/>
      <c r="AW58" s="23"/>
      <c r="AX58" s="23"/>
      <c r="AY58" s="23"/>
      <c r="AZ58" s="23"/>
      <c r="BA58" s="23"/>
      <c r="BB58" s="23"/>
      <c r="BC58" s="23"/>
      <c r="BD58" s="23"/>
      <c r="BE58" s="11"/>
      <c r="BF58" s="11"/>
      <c r="BG58" s="11"/>
      <c r="BH58" s="11"/>
      <c r="BI58" s="11"/>
      <c r="BJ58" s="11"/>
      <c r="BK58" s="11"/>
      <c r="BN58" s="24"/>
      <c r="BO58" s="24"/>
      <c r="BP58" s="24"/>
      <c r="BQ58" s="24"/>
      <c r="BR58" s="24"/>
      <c r="BS58" s="24"/>
      <c r="BT58" s="24"/>
      <c r="BU58" s="24"/>
      <c r="BV58" s="24"/>
      <c r="BW58" s="24"/>
      <c r="BX58" s="24"/>
      <c r="BY58" s="24"/>
    </row>
    <row r="59" spans="1:77" s="10" customFormat="1" ht="1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23"/>
      <c r="AK59" s="23"/>
      <c r="AL59" s="23"/>
      <c r="AM59" s="23"/>
      <c r="AN59" s="23"/>
      <c r="AO59" s="23"/>
      <c r="AP59" s="23"/>
      <c r="AQ59" s="23"/>
      <c r="AR59" s="23"/>
      <c r="AS59" s="23"/>
      <c r="AT59" s="23"/>
      <c r="AU59" s="23"/>
      <c r="AV59" s="23"/>
      <c r="AW59" s="23"/>
      <c r="AX59" s="23"/>
      <c r="AY59" s="23"/>
      <c r="AZ59" s="23"/>
      <c r="BA59" s="23"/>
      <c r="BB59" s="23"/>
      <c r="BC59" s="23"/>
      <c r="BD59" s="23"/>
      <c r="BE59" s="11"/>
      <c r="BF59" s="11"/>
      <c r="BG59" s="11"/>
      <c r="BH59" s="11"/>
      <c r="BI59" s="11"/>
      <c r="BJ59" s="11"/>
      <c r="BK59" s="11"/>
      <c r="BN59" s="24"/>
      <c r="BO59" s="24"/>
      <c r="BP59" s="24"/>
      <c r="BQ59" s="24"/>
      <c r="BR59" s="24"/>
      <c r="BS59" s="24"/>
      <c r="BT59" s="24"/>
      <c r="BU59" s="24"/>
      <c r="BV59" s="24"/>
      <c r="BW59" s="24"/>
      <c r="BX59" s="24"/>
      <c r="BY59" s="24"/>
    </row>
    <row r="60" spans="1:77" s="10" customFormat="1" ht="1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23"/>
      <c r="AK60" s="23"/>
      <c r="AL60" s="23"/>
      <c r="AM60" s="23"/>
      <c r="AN60" s="23"/>
      <c r="AO60" s="23"/>
      <c r="AP60" s="23"/>
      <c r="AQ60" s="23"/>
      <c r="AR60" s="23"/>
      <c r="AS60" s="23"/>
      <c r="AT60" s="23"/>
      <c r="AU60" s="23"/>
      <c r="AV60" s="23"/>
      <c r="AW60" s="23"/>
      <c r="AX60" s="23"/>
      <c r="AY60" s="23"/>
      <c r="AZ60" s="23"/>
      <c r="BA60" s="23"/>
      <c r="BB60" s="23"/>
      <c r="BC60" s="23"/>
      <c r="BD60" s="23"/>
      <c r="BE60" s="11"/>
      <c r="BF60" s="11"/>
      <c r="BG60" s="11"/>
      <c r="BH60" s="11"/>
      <c r="BI60" s="11"/>
      <c r="BJ60" s="11"/>
      <c r="BK60" s="11"/>
      <c r="BN60" s="24"/>
      <c r="BO60" s="24"/>
      <c r="BP60" s="24"/>
      <c r="BQ60" s="24"/>
      <c r="BR60" s="24"/>
      <c r="BS60" s="24"/>
      <c r="BT60" s="24"/>
      <c r="BU60" s="24"/>
      <c r="BV60" s="24"/>
      <c r="BW60" s="24"/>
      <c r="BX60" s="24"/>
      <c r="BY60" s="24"/>
    </row>
    <row r="61" spans="1:77" s="10" customFormat="1" ht="1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23"/>
      <c r="AK61" s="23"/>
      <c r="AL61" s="23"/>
      <c r="AM61" s="23"/>
      <c r="AN61" s="23"/>
      <c r="AO61" s="23"/>
      <c r="AP61" s="23"/>
      <c r="AQ61" s="23"/>
      <c r="AR61" s="23"/>
      <c r="AS61" s="23"/>
      <c r="AT61" s="23"/>
      <c r="AU61" s="23"/>
      <c r="AV61" s="23"/>
      <c r="AW61" s="23"/>
      <c r="AX61" s="23"/>
      <c r="AY61" s="23"/>
      <c r="AZ61" s="23"/>
      <c r="BA61" s="23"/>
      <c r="BB61" s="23"/>
      <c r="BC61" s="23"/>
      <c r="BD61" s="23"/>
      <c r="BE61" s="11"/>
      <c r="BF61" s="11"/>
      <c r="BG61" s="11"/>
      <c r="BH61" s="11"/>
      <c r="BI61" s="11"/>
      <c r="BJ61" s="11"/>
      <c r="BK61" s="11"/>
      <c r="BN61" s="24"/>
      <c r="BO61" s="24"/>
      <c r="BP61" s="24"/>
      <c r="BQ61" s="24"/>
      <c r="BR61" s="24"/>
      <c r="BS61" s="24"/>
      <c r="BT61" s="24"/>
      <c r="BU61" s="24"/>
      <c r="BV61" s="24"/>
      <c r="BW61" s="24"/>
      <c r="BX61" s="24"/>
      <c r="BY61" s="24"/>
    </row>
    <row r="62" spans="1:77" s="10" customFormat="1" ht="1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23"/>
      <c r="AK62" s="23"/>
      <c r="AL62" s="23"/>
      <c r="AM62" s="23"/>
      <c r="AN62" s="23"/>
      <c r="AO62" s="23"/>
      <c r="AP62" s="23"/>
      <c r="AQ62" s="23"/>
      <c r="AR62" s="23"/>
      <c r="AS62" s="23"/>
      <c r="AT62" s="23"/>
      <c r="AU62" s="23"/>
      <c r="AV62" s="23"/>
      <c r="AW62" s="23"/>
      <c r="AX62" s="23"/>
      <c r="AY62" s="23"/>
      <c r="AZ62" s="23"/>
      <c r="BA62" s="23"/>
      <c r="BB62" s="23"/>
      <c r="BC62" s="23"/>
      <c r="BD62" s="23"/>
      <c r="BE62" s="11"/>
      <c r="BF62" s="11"/>
      <c r="BG62" s="11"/>
      <c r="BH62" s="11"/>
      <c r="BI62" s="11"/>
      <c r="BJ62" s="11"/>
      <c r="BK62" s="11"/>
      <c r="BN62" s="24"/>
      <c r="BO62" s="24"/>
      <c r="BP62" s="24"/>
      <c r="BQ62" s="24"/>
      <c r="BR62" s="24"/>
      <c r="BS62" s="24"/>
      <c r="BT62" s="24"/>
      <c r="BU62" s="24"/>
      <c r="BV62" s="24"/>
      <c r="BW62" s="24"/>
      <c r="BX62" s="24"/>
      <c r="BY62" s="24"/>
    </row>
    <row r="63" spans="1:77" s="10" customFormat="1" ht="1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3"/>
      <c r="AK63" s="23"/>
      <c r="AL63" s="23"/>
      <c r="AM63" s="23"/>
      <c r="AN63" s="23"/>
      <c r="AO63" s="23"/>
      <c r="AP63" s="23"/>
      <c r="AQ63" s="23"/>
      <c r="AR63" s="23"/>
      <c r="AS63" s="23"/>
      <c r="AT63" s="23"/>
      <c r="AU63" s="23"/>
      <c r="AV63" s="23"/>
      <c r="AW63" s="23"/>
      <c r="AX63" s="23"/>
      <c r="AY63" s="23"/>
      <c r="AZ63" s="23"/>
      <c r="BA63" s="23"/>
      <c r="BB63" s="23"/>
      <c r="BC63" s="23"/>
      <c r="BD63" s="23"/>
      <c r="BE63" s="11"/>
      <c r="BF63" s="11"/>
      <c r="BG63" s="11"/>
      <c r="BH63" s="11"/>
      <c r="BI63" s="11"/>
      <c r="BJ63" s="11"/>
      <c r="BK63" s="11"/>
      <c r="BN63" s="24"/>
      <c r="BO63" s="24"/>
      <c r="BP63" s="24"/>
      <c r="BQ63" s="24"/>
      <c r="BR63" s="24"/>
      <c r="BS63" s="24"/>
      <c r="BT63" s="24"/>
      <c r="BU63" s="24"/>
      <c r="BV63" s="24"/>
      <c r="BW63" s="24"/>
      <c r="BX63" s="24"/>
      <c r="BY63" s="24"/>
    </row>
    <row r="64" spans="1:77" s="10" customFormat="1" ht="1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23"/>
      <c r="AK64" s="23"/>
      <c r="AL64" s="23"/>
      <c r="AM64" s="23"/>
      <c r="AN64" s="23"/>
      <c r="AO64" s="23"/>
      <c r="AP64" s="23"/>
      <c r="AQ64" s="23"/>
      <c r="AR64" s="23"/>
      <c r="AS64" s="23"/>
      <c r="AT64" s="23"/>
      <c r="AU64" s="23"/>
      <c r="AV64" s="23"/>
      <c r="AW64" s="23"/>
      <c r="AX64" s="23"/>
      <c r="AY64" s="23"/>
      <c r="AZ64" s="23"/>
      <c r="BA64" s="23"/>
      <c r="BB64" s="23"/>
      <c r="BC64" s="23"/>
      <c r="BD64" s="23"/>
      <c r="BE64" s="11"/>
      <c r="BF64" s="11"/>
      <c r="BG64" s="11"/>
      <c r="BH64" s="11"/>
      <c r="BI64" s="11"/>
      <c r="BJ64" s="11"/>
      <c r="BK64" s="11"/>
      <c r="BN64" s="24"/>
      <c r="BO64" s="24"/>
      <c r="BP64" s="24"/>
      <c r="BQ64" s="24"/>
      <c r="BR64" s="24"/>
      <c r="BS64" s="24"/>
      <c r="BT64" s="24"/>
      <c r="BU64" s="24"/>
      <c r="BV64" s="24"/>
      <c r="BW64" s="24"/>
      <c r="BX64" s="24"/>
      <c r="BY64" s="24"/>
    </row>
    <row r="65" spans="1:77" s="10" customFormat="1" ht="1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23"/>
      <c r="AK65" s="23"/>
      <c r="AL65" s="23"/>
      <c r="AM65" s="23"/>
      <c r="AN65" s="23"/>
      <c r="AO65" s="23"/>
      <c r="AP65" s="23"/>
      <c r="AQ65" s="23"/>
      <c r="AR65" s="23"/>
      <c r="AS65" s="23"/>
      <c r="AT65" s="23"/>
      <c r="AU65" s="23"/>
      <c r="AV65" s="23"/>
      <c r="AW65" s="23"/>
      <c r="AX65" s="23"/>
      <c r="AY65" s="23"/>
      <c r="AZ65" s="23"/>
      <c r="BA65" s="23"/>
      <c r="BB65" s="23"/>
      <c r="BC65" s="23"/>
      <c r="BD65" s="23"/>
      <c r="BE65" s="11"/>
      <c r="BF65" s="11"/>
      <c r="BG65" s="11"/>
      <c r="BH65" s="11"/>
      <c r="BI65" s="11"/>
      <c r="BJ65" s="11"/>
      <c r="BK65" s="11"/>
      <c r="BN65" s="24"/>
      <c r="BO65" s="24"/>
      <c r="BP65" s="24"/>
      <c r="BQ65" s="24"/>
      <c r="BR65" s="24"/>
      <c r="BS65" s="24"/>
      <c r="BT65" s="24"/>
      <c r="BU65" s="24"/>
      <c r="BV65" s="24"/>
      <c r="BW65" s="24"/>
      <c r="BX65" s="24"/>
      <c r="BY65" s="24"/>
    </row>
    <row r="66" spans="1:77" s="10" customFormat="1" ht="1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23"/>
      <c r="AK66" s="23"/>
      <c r="AL66" s="23"/>
      <c r="AM66" s="23"/>
      <c r="AN66" s="23"/>
      <c r="AO66" s="23"/>
      <c r="AP66" s="23"/>
      <c r="AQ66" s="23"/>
      <c r="AR66" s="23"/>
      <c r="AS66" s="23"/>
      <c r="AT66" s="23"/>
      <c r="AU66" s="23"/>
      <c r="AV66" s="23"/>
      <c r="AW66" s="23"/>
      <c r="AX66" s="23"/>
      <c r="AY66" s="23"/>
      <c r="AZ66" s="23"/>
      <c r="BA66" s="23"/>
      <c r="BB66" s="23"/>
      <c r="BC66" s="23"/>
      <c r="BD66" s="23"/>
      <c r="BE66" s="11"/>
      <c r="BF66" s="11"/>
      <c r="BG66" s="11"/>
      <c r="BH66" s="11"/>
      <c r="BI66" s="11"/>
      <c r="BJ66" s="11"/>
      <c r="BK66" s="11"/>
      <c r="BN66" s="24"/>
      <c r="BO66" s="24"/>
      <c r="BP66" s="24"/>
      <c r="BQ66" s="24"/>
      <c r="BR66" s="24"/>
      <c r="BS66" s="24"/>
      <c r="BT66" s="24"/>
      <c r="BU66" s="24"/>
      <c r="BV66" s="24"/>
      <c r="BW66" s="24"/>
      <c r="BX66" s="24"/>
      <c r="BY66" s="24"/>
    </row>
    <row r="67" spans="1:77" s="10" customFormat="1" ht="1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23"/>
      <c r="AK67" s="23"/>
      <c r="AL67" s="23"/>
      <c r="AM67" s="23"/>
      <c r="AN67" s="23"/>
      <c r="AO67" s="23"/>
      <c r="AP67" s="23"/>
      <c r="AQ67" s="23"/>
      <c r="AR67" s="23"/>
      <c r="AS67" s="23"/>
      <c r="AT67" s="23"/>
      <c r="AU67" s="23"/>
      <c r="AV67" s="23"/>
      <c r="AW67" s="23"/>
      <c r="AX67" s="23"/>
      <c r="AY67" s="23"/>
      <c r="AZ67" s="23"/>
      <c r="BA67" s="23"/>
      <c r="BB67" s="23"/>
      <c r="BC67" s="23"/>
      <c r="BD67" s="23"/>
      <c r="BE67" s="11"/>
      <c r="BF67" s="11"/>
      <c r="BG67" s="11"/>
      <c r="BH67" s="11"/>
      <c r="BI67" s="11"/>
      <c r="BJ67" s="11"/>
      <c r="BK67" s="11"/>
      <c r="BN67" s="24"/>
      <c r="BO67" s="24"/>
      <c r="BP67" s="24"/>
      <c r="BQ67" s="24"/>
      <c r="BR67" s="24"/>
      <c r="BS67" s="24"/>
      <c r="BT67" s="24"/>
      <c r="BU67" s="24"/>
      <c r="BV67" s="24"/>
      <c r="BW67" s="24"/>
      <c r="BX67" s="24"/>
      <c r="BY67" s="24"/>
    </row>
    <row r="68" spans="1:77" s="10" customFormat="1" ht="1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23"/>
      <c r="AK68" s="23"/>
      <c r="AL68" s="23"/>
      <c r="AM68" s="23"/>
      <c r="AN68" s="23"/>
      <c r="AO68" s="23"/>
      <c r="AP68" s="23"/>
      <c r="AQ68" s="23"/>
      <c r="AR68" s="23"/>
      <c r="AS68" s="23"/>
      <c r="AT68" s="23"/>
      <c r="AU68" s="23"/>
      <c r="AV68" s="23"/>
      <c r="AW68" s="23"/>
      <c r="AX68" s="23"/>
      <c r="AY68" s="23"/>
      <c r="AZ68" s="23"/>
      <c r="BA68" s="23"/>
      <c r="BB68" s="23"/>
      <c r="BC68" s="23"/>
      <c r="BD68" s="23"/>
      <c r="BE68" s="11"/>
      <c r="BF68" s="11"/>
      <c r="BG68" s="11"/>
      <c r="BH68" s="11"/>
      <c r="BI68" s="11"/>
      <c r="BJ68" s="11"/>
      <c r="BK68" s="11"/>
      <c r="BN68" s="24"/>
      <c r="BO68" s="24"/>
      <c r="BP68" s="24"/>
      <c r="BQ68" s="24"/>
      <c r="BR68" s="24"/>
      <c r="BS68" s="24"/>
      <c r="BT68" s="24"/>
      <c r="BU68" s="24"/>
      <c r="BV68" s="24"/>
      <c r="BW68" s="24"/>
      <c r="BX68" s="24"/>
      <c r="BY68" s="24"/>
    </row>
    <row r="69" spans="1:77" s="10" customFormat="1" ht="1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23"/>
      <c r="AK69" s="23"/>
      <c r="AL69" s="23"/>
      <c r="AM69" s="23"/>
      <c r="AN69" s="23"/>
      <c r="AO69" s="23"/>
      <c r="AP69" s="23"/>
      <c r="AQ69" s="23"/>
      <c r="AR69" s="23"/>
      <c r="AS69" s="23"/>
      <c r="AT69" s="23"/>
      <c r="AU69" s="23"/>
      <c r="AV69" s="23"/>
      <c r="AW69" s="23"/>
      <c r="AX69" s="23"/>
      <c r="AY69" s="23"/>
      <c r="AZ69" s="23"/>
      <c r="BA69" s="23"/>
      <c r="BB69" s="23"/>
      <c r="BC69" s="23"/>
      <c r="BD69" s="23"/>
      <c r="BE69" s="11"/>
      <c r="BF69" s="11"/>
      <c r="BG69" s="11"/>
      <c r="BH69" s="11"/>
      <c r="BI69" s="11"/>
      <c r="BJ69" s="11"/>
      <c r="BK69" s="11"/>
      <c r="BN69" s="24"/>
      <c r="BO69" s="24"/>
      <c r="BP69" s="24"/>
      <c r="BQ69" s="24"/>
      <c r="BR69" s="24"/>
      <c r="BS69" s="24"/>
      <c r="BT69" s="24"/>
      <c r="BU69" s="24"/>
      <c r="BV69" s="24"/>
      <c r="BW69" s="24"/>
      <c r="BX69" s="24"/>
      <c r="BY69" s="24"/>
    </row>
    <row r="70" spans="1:77" s="10" customFormat="1" ht="1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23"/>
      <c r="AK70" s="23"/>
      <c r="AL70" s="23"/>
      <c r="AM70" s="23"/>
      <c r="AN70" s="23"/>
      <c r="AO70" s="23"/>
      <c r="AP70" s="23"/>
      <c r="AQ70" s="23"/>
      <c r="AR70" s="23"/>
      <c r="AS70" s="23"/>
      <c r="AT70" s="23"/>
      <c r="AU70" s="23"/>
      <c r="AV70" s="23"/>
      <c r="AW70" s="23"/>
      <c r="AX70" s="23"/>
      <c r="AY70" s="23"/>
      <c r="AZ70" s="23"/>
      <c r="BA70" s="23"/>
      <c r="BB70" s="23"/>
      <c r="BC70" s="23"/>
      <c r="BD70" s="23"/>
      <c r="BE70" s="11"/>
      <c r="BF70" s="11"/>
      <c r="BG70" s="11"/>
      <c r="BH70" s="11"/>
      <c r="BI70" s="11"/>
      <c r="BJ70" s="11"/>
      <c r="BK70" s="11"/>
      <c r="BN70" s="24"/>
      <c r="BO70" s="24"/>
      <c r="BP70" s="24"/>
      <c r="BQ70" s="24"/>
      <c r="BR70" s="24"/>
      <c r="BS70" s="24"/>
      <c r="BT70" s="24"/>
      <c r="BU70" s="24"/>
      <c r="BV70" s="24"/>
      <c r="BW70" s="24"/>
      <c r="BX70" s="24"/>
      <c r="BY70" s="24"/>
    </row>
    <row r="71" spans="1:77" s="10" customFormat="1" ht="1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23"/>
      <c r="AK71" s="23"/>
      <c r="AL71" s="23"/>
      <c r="AM71" s="23"/>
      <c r="AN71" s="23"/>
      <c r="AO71" s="23"/>
      <c r="AP71" s="23"/>
      <c r="AQ71" s="23"/>
      <c r="AR71" s="23"/>
      <c r="AS71" s="23"/>
      <c r="AT71" s="23"/>
      <c r="AU71" s="23"/>
      <c r="AV71" s="23"/>
      <c r="AW71" s="23"/>
      <c r="AX71" s="23"/>
      <c r="AY71" s="23"/>
      <c r="AZ71" s="23"/>
      <c r="BA71" s="23"/>
      <c r="BB71" s="23"/>
      <c r="BC71" s="23"/>
      <c r="BD71" s="23"/>
      <c r="BE71" s="11"/>
      <c r="BF71" s="11"/>
      <c r="BG71" s="11"/>
      <c r="BH71" s="11"/>
      <c r="BI71" s="11"/>
      <c r="BJ71" s="11"/>
      <c r="BK71" s="11"/>
      <c r="BN71" s="24"/>
      <c r="BO71" s="24"/>
      <c r="BP71" s="24"/>
      <c r="BQ71" s="24"/>
      <c r="BR71" s="24"/>
      <c r="BS71" s="24"/>
      <c r="BT71" s="24"/>
      <c r="BU71" s="24"/>
      <c r="BV71" s="24"/>
      <c r="BW71" s="24"/>
      <c r="BX71" s="24"/>
      <c r="BY71" s="24"/>
    </row>
    <row r="72" spans="1:77" s="10" customFormat="1" ht="1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23"/>
      <c r="AK72" s="23"/>
      <c r="AL72" s="23"/>
      <c r="AM72" s="23"/>
      <c r="AN72" s="23"/>
      <c r="AO72" s="23"/>
      <c r="AP72" s="23"/>
      <c r="AQ72" s="23"/>
      <c r="AR72" s="23"/>
      <c r="AS72" s="23"/>
      <c r="AT72" s="23"/>
      <c r="AU72" s="23"/>
      <c r="AV72" s="23"/>
      <c r="AW72" s="23"/>
      <c r="AX72" s="23"/>
      <c r="AY72" s="23"/>
      <c r="AZ72" s="23"/>
      <c r="BA72" s="23"/>
      <c r="BB72" s="23"/>
      <c r="BC72" s="23"/>
      <c r="BD72" s="23"/>
      <c r="BE72" s="11"/>
      <c r="BF72" s="11"/>
      <c r="BG72" s="11"/>
      <c r="BH72" s="11"/>
      <c r="BI72" s="11"/>
      <c r="BJ72" s="11"/>
      <c r="BK72" s="11"/>
      <c r="BN72" s="24"/>
      <c r="BO72" s="24"/>
      <c r="BP72" s="24"/>
      <c r="BQ72" s="24"/>
      <c r="BR72" s="24"/>
      <c r="BS72" s="24"/>
      <c r="BT72" s="24"/>
      <c r="BU72" s="24"/>
      <c r="BV72" s="24"/>
      <c r="BW72" s="24"/>
      <c r="BX72" s="24"/>
      <c r="BY72" s="24"/>
    </row>
    <row r="73" spans="1:77" s="10" customFormat="1" ht="1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23"/>
      <c r="AK73" s="23"/>
      <c r="AL73" s="23"/>
      <c r="AM73" s="23"/>
      <c r="AN73" s="23"/>
      <c r="AO73" s="23"/>
      <c r="AP73" s="23"/>
      <c r="AQ73" s="23"/>
      <c r="AR73" s="23"/>
      <c r="AS73" s="23"/>
      <c r="AT73" s="23"/>
      <c r="AU73" s="23"/>
      <c r="AV73" s="23"/>
      <c r="AW73" s="23"/>
      <c r="AX73" s="23"/>
      <c r="AY73" s="23"/>
      <c r="AZ73" s="23"/>
      <c r="BA73" s="23"/>
      <c r="BB73" s="23"/>
      <c r="BC73" s="23"/>
      <c r="BD73" s="23"/>
      <c r="BE73" s="11"/>
      <c r="BF73" s="11"/>
      <c r="BG73" s="11"/>
      <c r="BH73" s="11"/>
      <c r="BI73" s="11"/>
      <c r="BJ73" s="11"/>
      <c r="BK73" s="11"/>
      <c r="BN73" s="24"/>
      <c r="BO73" s="24"/>
      <c r="BP73" s="24"/>
      <c r="BQ73" s="24"/>
      <c r="BR73" s="24"/>
      <c r="BS73" s="24"/>
      <c r="BT73" s="24"/>
      <c r="BU73" s="24"/>
      <c r="BV73" s="24"/>
      <c r="BW73" s="24"/>
      <c r="BX73" s="24"/>
      <c r="BY73" s="24"/>
    </row>
    <row r="74" spans="1:77" s="10" customFormat="1" ht="1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23"/>
      <c r="AK74" s="23"/>
      <c r="AL74" s="23"/>
      <c r="AM74" s="23"/>
      <c r="AN74" s="23"/>
      <c r="AO74" s="23"/>
      <c r="AP74" s="23"/>
      <c r="AQ74" s="23"/>
      <c r="AR74" s="23"/>
      <c r="AS74" s="23"/>
      <c r="AT74" s="23"/>
      <c r="AU74" s="23"/>
      <c r="AV74" s="23"/>
      <c r="AW74" s="23"/>
      <c r="AX74" s="23"/>
      <c r="AY74" s="23"/>
      <c r="AZ74" s="23"/>
      <c r="BA74" s="23"/>
      <c r="BB74" s="23"/>
      <c r="BC74" s="23"/>
      <c r="BD74" s="23"/>
      <c r="BE74" s="11"/>
      <c r="BF74" s="11"/>
      <c r="BG74" s="11"/>
      <c r="BH74" s="11"/>
      <c r="BI74" s="11"/>
      <c r="BJ74" s="11"/>
      <c r="BK74" s="11"/>
      <c r="BN74" s="24"/>
      <c r="BO74" s="24"/>
      <c r="BP74" s="24"/>
      <c r="BQ74" s="24"/>
      <c r="BR74" s="24"/>
      <c r="BS74" s="24"/>
      <c r="BT74" s="24"/>
      <c r="BU74" s="24"/>
      <c r="BV74" s="24"/>
      <c r="BW74" s="24"/>
      <c r="BX74" s="24"/>
      <c r="BY74" s="24"/>
    </row>
    <row r="75" spans="1:77" s="10" customFormat="1" ht="1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23"/>
      <c r="AK75" s="23"/>
      <c r="AL75" s="23"/>
      <c r="AM75" s="23"/>
      <c r="AN75" s="23"/>
      <c r="AO75" s="23"/>
      <c r="AP75" s="23"/>
      <c r="AQ75" s="23"/>
      <c r="AR75" s="23"/>
      <c r="AS75" s="23"/>
      <c r="AT75" s="23"/>
      <c r="AU75" s="23"/>
      <c r="AV75" s="23"/>
      <c r="AW75" s="23"/>
      <c r="AX75" s="23"/>
      <c r="AY75" s="23"/>
      <c r="AZ75" s="23"/>
      <c r="BA75" s="23"/>
      <c r="BB75" s="23"/>
      <c r="BC75" s="23"/>
      <c r="BD75" s="23"/>
      <c r="BE75" s="11"/>
      <c r="BF75" s="11"/>
      <c r="BG75" s="11"/>
      <c r="BH75" s="11"/>
      <c r="BI75" s="11"/>
      <c r="BJ75" s="11"/>
      <c r="BK75" s="11"/>
      <c r="BN75" s="24"/>
      <c r="BO75" s="24"/>
      <c r="BP75" s="24"/>
      <c r="BQ75" s="24"/>
      <c r="BR75" s="24"/>
      <c r="BS75" s="24"/>
      <c r="BT75" s="24"/>
      <c r="BU75" s="24"/>
      <c r="BV75" s="24"/>
      <c r="BW75" s="24"/>
      <c r="BX75" s="24"/>
      <c r="BY75" s="24"/>
    </row>
    <row r="76" spans="1:77" s="10" customFormat="1" ht="1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23"/>
      <c r="AK76" s="23"/>
      <c r="AL76" s="23"/>
      <c r="AM76" s="23"/>
      <c r="AN76" s="23"/>
      <c r="AO76" s="23"/>
      <c r="AP76" s="23"/>
      <c r="AQ76" s="23"/>
      <c r="AR76" s="23"/>
      <c r="AS76" s="23"/>
      <c r="AT76" s="23"/>
      <c r="AU76" s="23"/>
      <c r="AV76" s="23"/>
      <c r="AW76" s="23"/>
      <c r="AX76" s="23"/>
      <c r="AY76" s="23"/>
      <c r="AZ76" s="23"/>
      <c r="BA76" s="23"/>
      <c r="BB76" s="23"/>
      <c r="BC76" s="23"/>
      <c r="BD76" s="23"/>
      <c r="BE76" s="11"/>
      <c r="BF76" s="11"/>
      <c r="BG76" s="11"/>
      <c r="BH76" s="11"/>
      <c r="BI76" s="11"/>
      <c r="BJ76" s="11"/>
      <c r="BK76" s="11"/>
      <c r="BN76" s="24"/>
      <c r="BO76" s="24"/>
      <c r="BP76" s="24"/>
      <c r="BQ76" s="24"/>
      <c r="BR76" s="24"/>
      <c r="BS76" s="24"/>
      <c r="BT76" s="24"/>
      <c r="BU76" s="24"/>
      <c r="BV76" s="24"/>
      <c r="BW76" s="24"/>
      <c r="BX76" s="24"/>
      <c r="BY76" s="24"/>
    </row>
    <row r="77" spans="1:77" s="10" customFormat="1" ht="1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23"/>
      <c r="AK77" s="23"/>
      <c r="AL77" s="23"/>
      <c r="AM77" s="23"/>
      <c r="AN77" s="23"/>
      <c r="AO77" s="23"/>
      <c r="AP77" s="23"/>
      <c r="AQ77" s="23"/>
      <c r="AR77" s="23"/>
      <c r="AS77" s="23"/>
      <c r="AT77" s="23"/>
      <c r="AU77" s="23"/>
      <c r="AV77" s="23"/>
      <c r="AW77" s="23"/>
      <c r="AX77" s="23"/>
      <c r="AY77" s="23"/>
      <c r="AZ77" s="23"/>
      <c r="BA77" s="23"/>
      <c r="BB77" s="23"/>
      <c r="BC77" s="23"/>
      <c r="BD77" s="23"/>
      <c r="BE77" s="11"/>
      <c r="BF77" s="11"/>
      <c r="BG77" s="11"/>
      <c r="BH77" s="11"/>
      <c r="BI77" s="11"/>
      <c r="BJ77" s="11"/>
      <c r="BK77" s="11"/>
      <c r="BN77" s="24"/>
      <c r="BO77" s="24"/>
      <c r="BP77" s="24"/>
      <c r="BQ77" s="24"/>
      <c r="BR77" s="24"/>
      <c r="BS77" s="24"/>
      <c r="BT77" s="24"/>
      <c r="BU77" s="24"/>
      <c r="BV77" s="24"/>
      <c r="BW77" s="24"/>
      <c r="BX77" s="24"/>
      <c r="BY77" s="24"/>
    </row>
    <row r="78" spans="1:77" s="10" customFormat="1" ht="1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23"/>
      <c r="AK78" s="23"/>
      <c r="AL78" s="23"/>
      <c r="AM78" s="23"/>
      <c r="AN78" s="23"/>
      <c r="AO78" s="23"/>
      <c r="AP78" s="23"/>
      <c r="AQ78" s="23"/>
      <c r="AR78" s="23"/>
      <c r="AS78" s="23"/>
      <c r="AT78" s="23"/>
      <c r="AU78" s="23"/>
      <c r="AV78" s="23"/>
      <c r="AW78" s="23"/>
      <c r="AX78" s="23"/>
      <c r="AY78" s="23"/>
      <c r="AZ78" s="23"/>
      <c r="BA78" s="23"/>
      <c r="BB78" s="23"/>
      <c r="BC78" s="23"/>
      <c r="BD78" s="23"/>
      <c r="BE78" s="11"/>
      <c r="BF78" s="11"/>
      <c r="BG78" s="11"/>
      <c r="BH78" s="11"/>
      <c r="BI78" s="11"/>
      <c r="BJ78" s="11"/>
      <c r="BK78" s="11"/>
      <c r="BN78" s="24"/>
      <c r="BO78" s="24"/>
      <c r="BP78" s="24"/>
      <c r="BQ78" s="24"/>
      <c r="BR78" s="24"/>
      <c r="BS78" s="24"/>
      <c r="BT78" s="24"/>
      <c r="BU78" s="24"/>
      <c r="BV78" s="24"/>
      <c r="BW78" s="24"/>
      <c r="BX78" s="24"/>
      <c r="BY78" s="24"/>
    </row>
    <row r="79" spans="1:77" s="10" customFormat="1" ht="1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23"/>
      <c r="AK79" s="23"/>
      <c r="AL79" s="23"/>
      <c r="AM79" s="23"/>
      <c r="AN79" s="23"/>
      <c r="AO79" s="23"/>
      <c r="AP79" s="23"/>
      <c r="AQ79" s="23"/>
      <c r="AR79" s="23"/>
      <c r="AS79" s="23"/>
      <c r="AT79" s="23"/>
      <c r="AU79" s="23"/>
      <c r="AV79" s="23"/>
      <c r="AW79" s="23"/>
      <c r="AX79" s="23"/>
      <c r="AY79" s="23"/>
      <c r="AZ79" s="23"/>
      <c r="BA79" s="23"/>
      <c r="BB79" s="23"/>
      <c r="BC79" s="23"/>
      <c r="BD79" s="23"/>
      <c r="BE79" s="11"/>
      <c r="BF79" s="11"/>
      <c r="BG79" s="11"/>
      <c r="BH79" s="11"/>
      <c r="BI79" s="11"/>
      <c r="BJ79" s="11"/>
      <c r="BK79" s="11"/>
      <c r="BN79" s="24"/>
      <c r="BO79" s="24"/>
      <c r="BP79" s="24"/>
      <c r="BQ79" s="24"/>
      <c r="BR79" s="24"/>
      <c r="BS79" s="24"/>
      <c r="BT79" s="24"/>
      <c r="BU79" s="24"/>
      <c r="BV79" s="24"/>
      <c r="BW79" s="24"/>
      <c r="BX79" s="24"/>
      <c r="BY79" s="24"/>
    </row>
    <row r="80" spans="1:7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178">
    <mergeCell ref="B8:C8"/>
    <mergeCell ref="B9:C9"/>
    <mergeCell ref="AY14:BD14"/>
    <mergeCell ref="AY15:BD15"/>
    <mergeCell ref="AY16:BD16"/>
    <mergeCell ref="D13:E13"/>
    <mergeCell ref="AS14:AX14"/>
    <mergeCell ref="AS15:AX15"/>
    <mergeCell ref="H16:N16"/>
    <mergeCell ref="AY8:BD8"/>
    <mergeCell ref="AY9:BD9"/>
    <mergeCell ref="AY10:BD10"/>
    <mergeCell ref="AY11:BD11"/>
    <mergeCell ref="AY12:BD12"/>
    <mergeCell ref="AS8:AX8"/>
    <mergeCell ref="AM8:AR8"/>
    <mergeCell ref="AG8:AL8"/>
    <mergeCell ref="AA8:AF8"/>
    <mergeCell ref="O11:T11"/>
    <mergeCell ref="O12:T12"/>
    <mergeCell ref="H12:N12"/>
    <mergeCell ref="AS9:AX9"/>
    <mergeCell ref="AM9:AR9"/>
    <mergeCell ref="AM10:AR10"/>
    <mergeCell ref="A19:BD19"/>
    <mergeCell ref="U15:Z15"/>
    <mergeCell ref="D14:E14"/>
    <mergeCell ref="D15:E15"/>
    <mergeCell ref="AM16:AR16"/>
    <mergeCell ref="AM14:AR14"/>
    <mergeCell ref="AM13:AR13"/>
    <mergeCell ref="AA16:AF16"/>
    <mergeCell ref="B15:C15"/>
    <mergeCell ref="B16:C16"/>
    <mergeCell ref="AS13:AX13"/>
    <mergeCell ref="H14:N14"/>
    <mergeCell ref="AS16:AX16"/>
    <mergeCell ref="O15:T15"/>
    <mergeCell ref="O16:T16"/>
    <mergeCell ref="AA15:AF15"/>
    <mergeCell ref="H13:N13"/>
    <mergeCell ref="O13:T13"/>
    <mergeCell ref="U13:Z13"/>
    <mergeCell ref="AY13:BD13"/>
    <mergeCell ref="B14:C14"/>
    <mergeCell ref="U16:Z16"/>
    <mergeCell ref="AG16:AL16"/>
    <mergeCell ref="D16:E16"/>
    <mergeCell ref="AZ27:BD27"/>
    <mergeCell ref="AV27:AY27"/>
    <mergeCell ref="T22:X22"/>
    <mergeCell ref="Q29:Y29"/>
    <mergeCell ref="AB27:AU28"/>
    <mergeCell ref="AS30:AT30"/>
    <mergeCell ref="AU30:BD30"/>
    <mergeCell ref="T25:X25"/>
    <mergeCell ref="A27:P27"/>
    <mergeCell ref="A28:O28"/>
    <mergeCell ref="R27:W27"/>
    <mergeCell ref="R28:W28"/>
    <mergeCell ref="X30:AG30"/>
    <mergeCell ref="AD22:AS22"/>
    <mergeCell ref="N30:W30"/>
    <mergeCell ref="T24:X24"/>
    <mergeCell ref="B22:S22"/>
    <mergeCell ref="AT24:AX24"/>
    <mergeCell ref="AT25:AX25"/>
    <mergeCell ref="AT23:AX23"/>
    <mergeCell ref="AT22:AX22"/>
    <mergeCell ref="B40:BD40"/>
    <mergeCell ref="AH38:AP38"/>
    <mergeCell ref="C38:M38"/>
    <mergeCell ref="X38:AF38"/>
    <mergeCell ref="BB38:BD38"/>
    <mergeCell ref="BB39:BD39"/>
    <mergeCell ref="C34:M34"/>
    <mergeCell ref="C35:M35"/>
    <mergeCell ref="N38:V38"/>
    <mergeCell ref="BB37:BD37"/>
    <mergeCell ref="AS33:AT34"/>
    <mergeCell ref="AS35:AT36"/>
    <mergeCell ref="AC33:AF33"/>
    <mergeCell ref="AM33:AP33"/>
    <mergeCell ref="X33:AB33"/>
    <mergeCell ref="AX37:AZ37"/>
    <mergeCell ref="AH37:AP37"/>
    <mergeCell ref="AH33:AL33"/>
    <mergeCell ref="AU36:BD36"/>
    <mergeCell ref="AU35:BD35"/>
    <mergeCell ref="AU34:BD34"/>
    <mergeCell ref="S33:V33"/>
    <mergeCell ref="C37:M37"/>
    <mergeCell ref="N37:V37"/>
    <mergeCell ref="AC36:AF36"/>
    <mergeCell ref="N34:R34"/>
    <mergeCell ref="X37:AF37"/>
    <mergeCell ref="C33:M33"/>
    <mergeCell ref="C36:M36"/>
    <mergeCell ref="N31:R31"/>
    <mergeCell ref="AC31:AG31"/>
    <mergeCell ref="X32:AA32"/>
    <mergeCell ref="S31:W31"/>
    <mergeCell ref="C32:M32"/>
    <mergeCell ref="X31:AB31"/>
    <mergeCell ref="AC32:AF32"/>
    <mergeCell ref="S32:V32"/>
    <mergeCell ref="N32:Q32"/>
    <mergeCell ref="C30:M31"/>
    <mergeCell ref="AM11:AR11"/>
    <mergeCell ref="AM12:AR12"/>
    <mergeCell ref="AS10:AX10"/>
    <mergeCell ref="AS11:AX11"/>
    <mergeCell ref="AS12:AX12"/>
    <mergeCell ref="AM15:AR15"/>
    <mergeCell ref="H15:N15"/>
    <mergeCell ref="U14:Z14"/>
    <mergeCell ref="AA9:AF9"/>
    <mergeCell ref="AA14:AF14"/>
    <mergeCell ref="O14:T14"/>
    <mergeCell ref="AG14:AL14"/>
    <mergeCell ref="AG15:AL15"/>
    <mergeCell ref="O10:T10"/>
    <mergeCell ref="H11:N11"/>
    <mergeCell ref="U9:Z9"/>
    <mergeCell ref="AA12:AF12"/>
    <mergeCell ref="AA13:AF13"/>
    <mergeCell ref="O9:T9"/>
    <mergeCell ref="U11:Z11"/>
    <mergeCell ref="U12:Z12"/>
    <mergeCell ref="U10:Z10"/>
    <mergeCell ref="B4:J4"/>
    <mergeCell ref="AG9:AL9"/>
    <mergeCell ref="AG10:AL10"/>
    <mergeCell ref="AG11:AL11"/>
    <mergeCell ref="AG12:AL12"/>
    <mergeCell ref="AG13:AL13"/>
    <mergeCell ref="B10:C10"/>
    <mergeCell ref="B11:C11"/>
    <mergeCell ref="B12:C12"/>
    <mergeCell ref="B13:C13"/>
    <mergeCell ref="O8:T8"/>
    <mergeCell ref="H9:N9"/>
    <mergeCell ref="O7:T7"/>
    <mergeCell ref="U7:Z7"/>
    <mergeCell ref="D8:E8"/>
    <mergeCell ref="AA11:AF11"/>
    <mergeCell ref="AA10:AF10"/>
    <mergeCell ref="U8:Z8"/>
    <mergeCell ref="D9:E9"/>
    <mergeCell ref="D10:E10"/>
    <mergeCell ref="D11:E11"/>
    <mergeCell ref="D12:E12"/>
    <mergeCell ref="H8:N8"/>
    <mergeCell ref="H10:N10"/>
    <mergeCell ref="BG27:BJ27"/>
    <mergeCell ref="AM36:AP36"/>
    <mergeCell ref="S34:V34"/>
    <mergeCell ref="AC34:AF34"/>
    <mergeCell ref="X34:AB34"/>
    <mergeCell ref="AH34:AL34"/>
    <mergeCell ref="AM34:AP34"/>
    <mergeCell ref="N35:V35"/>
    <mergeCell ref="X35:AF35"/>
    <mergeCell ref="AH35:AP35"/>
    <mergeCell ref="N36:R36"/>
    <mergeCell ref="X36:AB36"/>
    <mergeCell ref="AH36:AL36"/>
    <mergeCell ref="S36:V36"/>
    <mergeCell ref="AU33:BD33"/>
    <mergeCell ref="AS31:AT32"/>
    <mergeCell ref="AH32:AK32"/>
    <mergeCell ref="AM31:AQ31"/>
    <mergeCell ref="AH31:AL31"/>
    <mergeCell ref="AU31:BD31"/>
    <mergeCell ref="AH30:AQ30"/>
    <mergeCell ref="AM32:AP32"/>
    <mergeCell ref="AU32:BD32"/>
    <mergeCell ref="N33:R33"/>
  </mergeCells>
  <phoneticPr fontId="1"/>
  <dataValidations count="6">
    <dataValidation type="whole" allowBlank="1" showInputMessage="1" showErrorMessage="1" error="整数を入力してください。_x000a_マイナスの場合は、0を入力してください。" sqref="BA22:BC26 AR29:AR30 AT29:BC29 AK29:AQ29 O9:Z16" xr:uid="{00000000-0002-0000-0100-000000000000}">
      <formula1>0</formula1>
      <formula2>99999999</formula2>
    </dataValidation>
    <dataValidation type="list" allowBlank="1" showInputMessage="1" showErrorMessage="1" error="年齢区分を選択してください。" sqref="H9:N16" xr:uid="{00000000-0002-0000-0100-000001000000}">
      <formula1>$BZ$1:$BZ$6</formula1>
    </dataValidation>
    <dataValidation type="list" allowBlank="1" showInputMessage="1" showErrorMessage="1" error="加入期間を選択してください。" sqref="L6:O6 B5" xr:uid="{00000000-0002-0000-0100-000002000000}">
      <formula1>$BZ$6:$BZ$21</formula1>
    </dataValidation>
    <dataValidation allowBlank="1" showInputMessage="1" showErrorMessage="1" error="整数を入力してください。_x000a_マイナスの場合は、0を入力してください。" sqref="AG9:BD16" xr:uid="{00000000-0002-0000-0100-000003000000}"/>
    <dataValidation type="whole" allowBlank="1" showInputMessage="1" showErrorMessage="1" error="整数を入力してください。_x000a_マイナスの場合は、0を入力してください。" sqref="AA9:AF16" xr:uid="{00000000-0002-0000-0100-000004000000}">
      <formula1>-9999999</formula1>
      <formula2>99999999</formula2>
    </dataValidation>
    <dataValidation type="list" allowBlank="1" showInputMessage="1" showErrorMessage="1" error="加入期間を選択してください。" sqref="B4:J4" xr:uid="{00000000-0002-0000-0100-000005000000}">
      <formula1>$BZ$7:$BZ$19</formula1>
    </dataValidation>
  </dataValidations>
  <pageMargins left="0.11811023622047245" right="0.11811023622047245" top="0.55118110236220474" bottom="0.15748031496062992" header="0.31496062992125984" footer="0.31496062992125984"/>
  <pageSetup paperSize="9" scale="77" orientation="landscape" r:id="rId1"/>
  <headerFooter>
    <oddHeader>&amp;R&amp;"Meiryo UI,標準"&amp;10&amp;D</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84</vt:i4>
      </vt:variant>
    </vt:vector>
  </HeadingPairs>
  <TitlesOfParts>
    <vt:vector size="86" baseType="lpstr">
      <vt:lpstr>試算シート</vt:lpstr>
      <vt:lpstr>試算表R6</vt:lpstr>
      <vt:lpstr>AGE_0</vt:lpstr>
      <vt:lpstr>AGE_1</vt:lpstr>
      <vt:lpstr>AGE_2</vt:lpstr>
      <vt:lpstr>AGE_3</vt:lpstr>
      <vt:lpstr>GND</vt:lpstr>
      <vt:lpstr>IR_BYO</vt:lpstr>
      <vt:lpstr>IR_GND</vt:lpstr>
      <vt:lpstr>IR_KIN</vt:lpstr>
      <vt:lpstr>IR_SAN</vt:lpstr>
      <vt:lpstr>IR_SYT</vt:lpstr>
      <vt:lpstr>KANYU</vt:lpstr>
      <vt:lpstr>KG_BYO</vt:lpstr>
      <vt:lpstr>KG_GND</vt:lpstr>
      <vt:lpstr>KG_KIN</vt:lpstr>
      <vt:lpstr>KG_SAN</vt:lpstr>
      <vt:lpstr>KG_SYT</vt:lpstr>
      <vt:lpstr>KGN</vt:lpstr>
      <vt:lpstr>KISO_0</vt:lpstr>
      <vt:lpstr>KISO_1</vt:lpstr>
      <vt:lpstr>KISO_2</vt:lpstr>
      <vt:lpstr>KISO_3</vt:lpstr>
      <vt:lpstr>KJ_0</vt:lpstr>
      <vt:lpstr>KJ_1</vt:lpstr>
      <vt:lpstr>KJ_10</vt:lpstr>
      <vt:lpstr>KJ_2</vt:lpstr>
      <vt:lpstr>KJ_3</vt:lpstr>
      <vt:lpstr>KJ_4</vt:lpstr>
      <vt:lpstr>KJ_5</vt:lpstr>
      <vt:lpstr>KJ_6</vt:lpstr>
      <vt:lpstr>KJ_7</vt:lpstr>
      <vt:lpstr>KJ_8</vt:lpstr>
      <vt:lpstr>KJ_9</vt:lpstr>
      <vt:lpstr>KR_6</vt:lpstr>
      <vt:lpstr>KR_7</vt:lpstr>
      <vt:lpstr>KR_8</vt:lpstr>
      <vt:lpstr>KR_9</vt:lpstr>
      <vt:lpstr>KS_0</vt:lpstr>
      <vt:lpstr>KS_1</vt:lpstr>
      <vt:lpstr>KS_10</vt:lpstr>
      <vt:lpstr>KS_2</vt:lpstr>
      <vt:lpstr>KS_3</vt:lpstr>
      <vt:lpstr>KS_4</vt:lpstr>
      <vt:lpstr>KS_5</vt:lpstr>
      <vt:lpstr>KS_6</vt:lpstr>
      <vt:lpstr>KS_7</vt:lpstr>
      <vt:lpstr>KS_8</vt:lpstr>
      <vt:lpstr>KS_9</vt:lpstr>
      <vt:lpstr>KS_KJ_0</vt:lpstr>
      <vt:lpstr>KS_KJ_1</vt:lpstr>
      <vt:lpstr>KS_KJ_2</vt:lpstr>
      <vt:lpstr>KS_KJ_3</vt:lpstr>
      <vt:lpstr>NK_64_0</vt:lpstr>
      <vt:lpstr>NK_64_1</vt:lpstr>
      <vt:lpstr>NK_64_2</vt:lpstr>
      <vt:lpstr>NK_64_3</vt:lpstr>
      <vt:lpstr>NK_64_4</vt:lpstr>
      <vt:lpstr>NK_65_0</vt:lpstr>
      <vt:lpstr>NK_65_1</vt:lpstr>
      <vt:lpstr>NK_65_2</vt:lpstr>
      <vt:lpstr>NK_65_3</vt:lpstr>
      <vt:lpstr>NK_65_4</vt:lpstr>
      <vt:lpstr>NR_64_1</vt:lpstr>
      <vt:lpstr>NR_64_2</vt:lpstr>
      <vt:lpstr>NR_64_3</vt:lpstr>
      <vt:lpstr>NR_65_1</vt:lpstr>
      <vt:lpstr>NR_65_2</vt:lpstr>
      <vt:lpstr>NR_65_3</vt:lpstr>
      <vt:lpstr>NS_64_0</vt:lpstr>
      <vt:lpstr>NS_64_1</vt:lpstr>
      <vt:lpstr>NS_64_2</vt:lpstr>
      <vt:lpstr>NS_64_3</vt:lpstr>
      <vt:lpstr>NS_64_4</vt:lpstr>
      <vt:lpstr>NS_65_0</vt:lpstr>
      <vt:lpstr>NS_65_1</vt:lpstr>
      <vt:lpstr>NS_65_2</vt:lpstr>
      <vt:lpstr>NS_65_3</vt:lpstr>
      <vt:lpstr>NS_65_4</vt:lpstr>
      <vt:lpstr>試算シート!Print_Area</vt:lpstr>
      <vt:lpstr>試算表R6!Print_Area</vt:lpstr>
      <vt:lpstr>SI_BYO</vt:lpstr>
      <vt:lpstr>SI_GND</vt:lpstr>
      <vt:lpstr>SI_KIN</vt:lpstr>
      <vt:lpstr>SI_SAN</vt:lpstr>
      <vt:lpstr>SI_SYT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初澤 径</cp:lastModifiedBy>
  <cp:lastPrinted>2024-06-12T23:51:42Z</cp:lastPrinted>
  <dcterms:created xsi:type="dcterms:W3CDTF">2021-01-16T06:37:00Z</dcterms:created>
  <dcterms:modified xsi:type="dcterms:W3CDTF">2025-03-26T07:17:08Z</dcterms:modified>
</cp:coreProperties>
</file>