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kebe_rina\Desktop\"/>
    </mc:Choice>
  </mc:AlternateContent>
  <workbookProtection workbookPassword="B408" lockStructure="1"/>
  <bookViews>
    <workbookView xWindow="0" yWindow="0" windowWidth="23040" windowHeight="9750"/>
  </bookViews>
  <sheets>
    <sheet name="試算シート" sheetId="22" r:id="rId1"/>
    <sheet name="試算表(子育てあり)" sheetId="25" state="hidden" r:id="rId2"/>
    <sheet name="R7税率①(入力不可)" sheetId="24" state="hidden" r:id="rId3"/>
  </sheets>
  <externalReferences>
    <externalReference r:id="rId4"/>
  </externalReferences>
  <definedNames>
    <definedName name="AGE_0" localSheetId="2">'R7税率①(入力不可)'!$CA$1</definedName>
    <definedName name="AGE_0" localSheetId="1">'試算表(子育てあり)'!$CA$1</definedName>
    <definedName name="AGE_0">#REF!</definedName>
    <definedName name="AGE_1" localSheetId="2">'R7税率①(入力不可)'!$CA$2</definedName>
    <definedName name="AGE_1" localSheetId="1">'試算表(子育てあり)'!$CA$2</definedName>
    <definedName name="AGE_1">#REF!</definedName>
    <definedName name="AGE_2" localSheetId="2">'R7税率①(入力不可)'!$CA$3</definedName>
    <definedName name="AGE_2" localSheetId="1">'試算表(子育てあり)'!$CA$3</definedName>
    <definedName name="AGE_2">#REF!</definedName>
    <definedName name="AGE_3" localSheetId="2">'R7税率①(入力不可)'!$CA$4</definedName>
    <definedName name="AGE_3" localSheetId="1">'試算表(子育てあり)'!$CA$4</definedName>
    <definedName name="AGE_3">#REF!</definedName>
    <definedName name="GND" localSheetId="2">'R7税率①(入力不可)'!$CA$43</definedName>
    <definedName name="GND" localSheetId="1">'試算表(子育てあり)'!$CA$43</definedName>
    <definedName name="GND">#REF!</definedName>
    <definedName name="IR_BYO" localSheetId="2">'R7税率①(入力不可)'!$CA$37</definedName>
    <definedName name="IR_BYO" localSheetId="1">'試算表(子育てあり)'!$CA$37</definedName>
    <definedName name="IR_BYO">#REF!</definedName>
    <definedName name="IR_GND" localSheetId="2">'R7税率①(入力不可)'!$CA$40</definedName>
    <definedName name="IR_GND" localSheetId="1">'試算表(子育てあり)'!$CA$40</definedName>
    <definedName name="IR_GND">#REF!</definedName>
    <definedName name="IR_KIN" localSheetId="2">'R7税率①(入力不可)'!$CA$30</definedName>
    <definedName name="IR_KIN" localSheetId="1">'試算表(子育てあり)'!$CA$30</definedName>
    <definedName name="IR_KIN">#REF!</definedName>
    <definedName name="IR_SAN" localSheetId="2">#REF!</definedName>
    <definedName name="IR_SAN" localSheetId="1">#REF!</definedName>
    <definedName name="IR_SAN">#REF!</definedName>
    <definedName name="IR_SYT" localSheetId="2">'R7税率①(入力不可)'!$CA$26</definedName>
    <definedName name="IR_SYT" localSheetId="1">'試算表(子育てあり)'!$CA$26</definedName>
    <definedName name="IR_SYT">#REF!</definedName>
    <definedName name="KANYU" localSheetId="2">'R7税率①(入力不可)'!$B$4</definedName>
    <definedName name="KANYU" localSheetId="1">'試算表(子育てあり)'!$B$4</definedName>
    <definedName name="KANYU">#REF!</definedName>
    <definedName name="KG_BYO" localSheetId="2">'R7税率①(入力不可)'!$CA$39</definedName>
    <definedName name="KG_BYO" localSheetId="1">'試算表(子育てあり)'!$CA$39</definedName>
    <definedName name="KG_BYO">#REF!</definedName>
    <definedName name="KG_GND" localSheetId="2">'R7税率①(入力不可)'!$CA$42</definedName>
    <definedName name="KG_GND" localSheetId="1">'試算表(子育てあり)'!$CA$42</definedName>
    <definedName name="KG_GND">#REF!</definedName>
    <definedName name="KG_KIN" localSheetId="2">'R7税率①(入力不可)'!$CA$32</definedName>
    <definedName name="KG_KIN" localSheetId="1">'試算表(子育てあり)'!$CA$32</definedName>
    <definedName name="KG_KIN">#REF!</definedName>
    <definedName name="KG_SAN" localSheetId="2">'R7税率①(入力不可)'!$CA$36</definedName>
    <definedName name="KG_SAN" localSheetId="1">'試算表(子育てあり)'!$CA$36</definedName>
    <definedName name="KG_SAN">#REF!</definedName>
    <definedName name="KG_SYT" localSheetId="2">'R7税率①(入力不可)'!$CA$28</definedName>
    <definedName name="KG_SYT" localSheetId="1">'試算表(子育てあり)'!$CA$28</definedName>
    <definedName name="KG_SYT">#REF!</definedName>
    <definedName name="KGN" localSheetId="2">'R7税率①(入力不可)'!$BN$26</definedName>
    <definedName name="KGN" localSheetId="1">'試算表(子育てあり)'!$BN$26</definedName>
    <definedName name="KGN">#REF!</definedName>
    <definedName name="KISO_0" localSheetId="2">'R7税率①(入力不可)'!$CD$39</definedName>
    <definedName name="KISO_0" localSheetId="1">'試算表(子育てあり)'!$CD$39</definedName>
    <definedName name="KISO_0">#REF!</definedName>
    <definedName name="KISO_1" localSheetId="2">'R7税率①(入力不可)'!$CD$40</definedName>
    <definedName name="KISO_1" localSheetId="1">'試算表(子育てあり)'!$CD$40</definedName>
    <definedName name="KISO_1">#REF!</definedName>
    <definedName name="KISO_2" localSheetId="2">'R7税率①(入力不可)'!$CD$41</definedName>
    <definedName name="KISO_2" localSheetId="1">'試算表(子育てあり)'!$CD$41</definedName>
    <definedName name="KISO_2">#REF!</definedName>
    <definedName name="KISO_3" localSheetId="2">'R7税率①(入力不可)'!$CD$42</definedName>
    <definedName name="KISO_3" localSheetId="1">'試算表(子育てあり)'!$CD$42</definedName>
    <definedName name="KISO_3">#REF!</definedName>
    <definedName name="KJ_0" localSheetId="2">'R7税率①(入力不可)'!$CF$8</definedName>
    <definedName name="KJ_0" localSheetId="1">'試算表(子育てあり)'!$CF$8</definedName>
    <definedName name="KJ_0">#REF!</definedName>
    <definedName name="KJ_1" localSheetId="2">'R7税率①(入力不可)'!$CF$9</definedName>
    <definedName name="KJ_1" localSheetId="1">'試算表(子育てあり)'!$CF$9</definedName>
    <definedName name="KJ_1">#REF!</definedName>
    <definedName name="KJ_10" localSheetId="2">'R7税率①(入力不可)'!$CF$21</definedName>
    <definedName name="KJ_10" localSheetId="1">'試算表(子育てあり)'!$CF$21</definedName>
    <definedName name="KJ_10">#REF!</definedName>
    <definedName name="KJ_2" localSheetId="2">'R7税率①(入力不可)'!$CF$10</definedName>
    <definedName name="KJ_2" localSheetId="1">'試算表(子育てあり)'!$CF$10</definedName>
    <definedName name="KJ_2">#REF!</definedName>
    <definedName name="KJ_3" localSheetId="2">'R7税率①(入力不可)'!$CF$11</definedName>
    <definedName name="KJ_3" localSheetId="1">'試算表(子育てあり)'!$CF$11</definedName>
    <definedName name="KJ_3">#REF!</definedName>
    <definedName name="KJ_4" localSheetId="2">'R7税率①(入力不可)'!$CF$12</definedName>
    <definedName name="KJ_4" localSheetId="1">'試算表(子育てあり)'!$CF$12</definedName>
    <definedName name="KJ_4">#REF!</definedName>
    <definedName name="KJ_5" localSheetId="2">'R7税率①(入力不可)'!$CF$13</definedName>
    <definedName name="KJ_5" localSheetId="1">'試算表(子育てあり)'!$CF$13</definedName>
    <definedName name="KJ_5">#REF!</definedName>
    <definedName name="KJ_6" localSheetId="2">'R7税率①(入力不可)'!$CF$14</definedName>
    <definedName name="KJ_6" localSheetId="1">'試算表(子育てあり)'!$CF$14</definedName>
    <definedName name="KJ_6">#REF!</definedName>
    <definedName name="KJ_7" localSheetId="2">'R7税率①(入力不可)'!$CF$15</definedName>
    <definedName name="KJ_7" localSheetId="1">'試算表(子育てあり)'!$CF$15</definedName>
    <definedName name="KJ_7">#REF!</definedName>
    <definedName name="KJ_8" localSheetId="2">'R7税率①(入力不可)'!$CF$16</definedName>
    <definedName name="KJ_8" localSheetId="1">'試算表(子育てあり)'!$CF$16</definedName>
    <definedName name="KJ_8">#REF!</definedName>
    <definedName name="KJ_9" localSheetId="2">'R7税率①(入力不可)'!$CF$17</definedName>
    <definedName name="KJ_9" localSheetId="1">'試算表(子育てあり)'!$CF$17</definedName>
    <definedName name="KJ_9">#REF!</definedName>
    <definedName name="KR_6" localSheetId="2">'R7税率①(入力不可)'!$CE$14</definedName>
    <definedName name="KR_6" localSheetId="1">'試算表(子育てあり)'!$CE$14</definedName>
    <definedName name="KR_6">#REF!</definedName>
    <definedName name="KR_7" localSheetId="2">'R7税率①(入力不可)'!$CE$15</definedName>
    <definedName name="KR_7" localSheetId="1">'試算表(子育てあり)'!$CE$15</definedName>
    <definedName name="KR_7">#REF!</definedName>
    <definedName name="KR_8" localSheetId="2">'R7税率①(入力不可)'!$CE$16</definedName>
    <definedName name="KR_8" localSheetId="1">'試算表(子育てあり)'!$CE$16</definedName>
    <definedName name="KR_8">#REF!</definedName>
    <definedName name="KR_9" localSheetId="2">'R7税率①(入力不可)'!$CE$17</definedName>
    <definedName name="KR_9" localSheetId="1">'試算表(子育てあり)'!$CE$17</definedName>
    <definedName name="KR_9">#REF!</definedName>
    <definedName name="KS" localSheetId="2">'R7税率①(入力不可)'!$CA$33</definedName>
    <definedName name="KS" localSheetId="1">'試算表(子育てあり)'!$CA$33</definedName>
    <definedName name="KS">'[1]試算表(子育てあり)'!$CA$34</definedName>
    <definedName name="KS_0" localSheetId="2">'R7税率①(入力不可)'!$CD$8</definedName>
    <definedName name="KS_0" localSheetId="1">'試算表(子育てあり)'!$CD$8</definedName>
    <definedName name="KS_0">#REF!</definedName>
    <definedName name="KS_1" localSheetId="2">'R7税率①(入力不可)'!$CD$9</definedName>
    <definedName name="KS_1" localSheetId="1">'試算表(子育てあり)'!$CD$9</definedName>
    <definedName name="KS_1">#REF!</definedName>
    <definedName name="KS_10" localSheetId="2">'R7税率①(入力不可)'!$CD$21</definedName>
    <definedName name="KS_10" localSheetId="1">'試算表(子育てあり)'!$CD$21</definedName>
    <definedName name="KS_10">#REF!</definedName>
    <definedName name="KS_2" localSheetId="2">'R7税率①(入力不可)'!$CD$10</definedName>
    <definedName name="KS_2" localSheetId="1">'試算表(子育てあり)'!$CD$10</definedName>
    <definedName name="KS_2">#REF!</definedName>
    <definedName name="KS_3" localSheetId="2">'R7税率①(入力不可)'!$CD$11</definedName>
    <definedName name="KS_3" localSheetId="1">'試算表(子育てあり)'!$CD$11</definedName>
    <definedName name="KS_3">#REF!</definedName>
    <definedName name="KS_4" localSheetId="2">'R7税率①(入力不可)'!$CD$12</definedName>
    <definedName name="KS_4" localSheetId="1">'試算表(子育てあり)'!$CD$12</definedName>
    <definedName name="KS_4">#REF!</definedName>
    <definedName name="KS_5" localSheetId="2">'R7税率①(入力不可)'!$CD$13</definedName>
    <definedName name="KS_5" localSheetId="1">'試算表(子育てあり)'!$CD$13</definedName>
    <definedName name="KS_5">#REF!</definedName>
    <definedName name="KS_6" localSheetId="2">'R7税率①(入力不可)'!$CD$14</definedName>
    <definedName name="KS_6" localSheetId="1">'試算表(子育てあり)'!$CD$14</definedName>
    <definedName name="KS_6">#REF!</definedName>
    <definedName name="KS_7" localSheetId="2">'R7税率①(入力不可)'!$CD$15</definedName>
    <definedName name="KS_7" localSheetId="1">'試算表(子育てあり)'!$CD$15</definedName>
    <definedName name="KS_7">#REF!</definedName>
    <definedName name="KS_8" localSheetId="2">'R7税率①(入力不可)'!$CD$16</definedName>
    <definedName name="KS_8" localSheetId="1">'試算表(子育てあり)'!$CD$16</definedName>
    <definedName name="KS_8">#REF!</definedName>
    <definedName name="KS_9" localSheetId="2">'R7税率①(入力不可)'!$CD$17</definedName>
    <definedName name="KS_9" localSheetId="1">'試算表(子育てあり)'!$CD$17</definedName>
    <definedName name="KS_9">#REF!</definedName>
    <definedName name="KS_KIN" localSheetId="2">'R7税率①(入力不可)'!$CA$29</definedName>
    <definedName name="KS_KIN" localSheetId="1">'試算表(子育てあり)'!$CA$29</definedName>
    <definedName name="KS_KIN">'[1]試算表(子育てあり)'!$CA$30</definedName>
    <definedName name="KS_KJ_0" localSheetId="2">'R7税率①(入力不可)'!$CF$39</definedName>
    <definedName name="KS_KJ_0" localSheetId="1">'試算表(子育てあり)'!$CF$39</definedName>
    <definedName name="KS_KJ_0">#REF!</definedName>
    <definedName name="KS_KJ_1" localSheetId="2">'R7税率①(入力不可)'!$CF$40</definedName>
    <definedName name="KS_KJ_1" localSheetId="1">'試算表(子育てあり)'!$CF$40</definedName>
    <definedName name="KS_KJ_1">#REF!</definedName>
    <definedName name="KS_KJ_2" localSheetId="2">'R7税率①(入力不可)'!$CF$41</definedName>
    <definedName name="KS_KJ_2" localSheetId="1">'試算表(子育てあり)'!$CF$41</definedName>
    <definedName name="KS_KJ_2">#REF!</definedName>
    <definedName name="KS_KJ_3" localSheetId="2">'R7税率①(入力不可)'!$CF$42</definedName>
    <definedName name="KS_KJ_3" localSheetId="1">'試算表(子育てあり)'!$CF$42</definedName>
    <definedName name="KS_KJ_3">#REF!</definedName>
    <definedName name="NK_64_0" localSheetId="2">'R7税率①(入力不可)'!$CF$25</definedName>
    <definedName name="NK_64_0" localSheetId="1">'試算表(子育てあり)'!$CF$25</definedName>
    <definedName name="NK_64_0">#REF!</definedName>
    <definedName name="NK_64_1" localSheetId="2">'R7税率①(入力不可)'!$CF$26</definedName>
    <definedName name="NK_64_1" localSheetId="1">'試算表(子育てあり)'!$CF$26</definedName>
    <definedName name="NK_64_1">#REF!</definedName>
    <definedName name="NK_64_2" localSheetId="2">'R7税率①(入力不可)'!$CF$27</definedName>
    <definedName name="NK_64_2" localSheetId="1">'試算表(子育てあり)'!$CF$27</definedName>
    <definedName name="NK_64_2">#REF!</definedName>
    <definedName name="NK_64_3" localSheetId="2">'R7税率①(入力不可)'!$CF$28</definedName>
    <definedName name="NK_64_3" localSheetId="1">'試算表(子育てあり)'!$CF$28</definedName>
    <definedName name="NK_64_3">#REF!</definedName>
    <definedName name="NK_64_4" localSheetId="2">'R7税率①(入力不可)'!$CF$30</definedName>
    <definedName name="NK_64_4" localSheetId="1">'試算表(子育てあり)'!$CF$30</definedName>
    <definedName name="NK_64_4">#REF!</definedName>
    <definedName name="NK_65_0" localSheetId="2">'R7税率①(入力不可)'!$CF$31</definedName>
    <definedName name="NK_65_0" localSheetId="1">'試算表(子育てあり)'!$CF$31</definedName>
    <definedName name="NK_65_0">#REF!</definedName>
    <definedName name="NK_65_1" localSheetId="2">'R7税率①(入力不可)'!$CF$32</definedName>
    <definedName name="NK_65_1" localSheetId="1">'試算表(子育てあり)'!$CF$32</definedName>
    <definedName name="NK_65_1">#REF!</definedName>
    <definedName name="NK_65_2" localSheetId="2">'R7税率①(入力不可)'!$CF$33</definedName>
    <definedName name="NK_65_2" localSheetId="1">'試算表(子育てあり)'!$CF$33</definedName>
    <definedName name="NK_65_2">#REF!</definedName>
    <definedName name="NK_65_3" localSheetId="2">'R7税率①(入力不可)'!$CF$35</definedName>
    <definedName name="NK_65_3" localSheetId="1">'試算表(子育てあり)'!$CF$35</definedName>
    <definedName name="NK_65_3">#REF!</definedName>
    <definedName name="NK_65_4" localSheetId="2">'R7税率①(入力不可)'!$CF$36</definedName>
    <definedName name="NK_65_4" localSheetId="1">'試算表(子育てあり)'!$CF$36</definedName>
    <definedName name="NK_65_4">#REF!</definedName>
    <definedName name="NR_64_1" localSheetId="2">'R7税率①(入力不可)'!$CE$26</definedName>
    <definedName name="NR_64_1" localSheetId="1">'試算表(子育てあり)'!$CE$26</definedName>
    <definedName name="NR_64_1">#REF!</definedName>
    <definedName name="NR_64_2" localSheetId="2">'R7税率①(入力不可)'!$CE$27</definedName>
    <definedName name="NR_64_2" localSheetId="1">'試算表(子育てあり)'!$CE$27</definedName>
    <definedName name="NR_64_2">#REF!</definedName>
    <definedName name="NR_64_3" localSheetId="2">'R7税率①(入力不可)'!$CE$28</definedName>
    <definedName name="NR_64_3" localSheetId="1">'試算表(子育てあり)'!$CE$28</definedName>
    <definedName name="NR_64_3">#REF!</definedName>
    <definedName name="NR_65_1" localSheetId="2">'R7税率①(入力不可)'!$CE$32</definedName>
    <definedName name="NR_65_1" localSheetId="1">'試算表(子育てあり)'!$CE$32</definedName>
    <definedName name="NR_65_1">#REF!</definedName>
    <definedName name="NR_65_2" localSheetId="2">'R7税率①(入力不可)'!$CE$33</definedName>
    <definedName name="NR_65_2" localSheetId="1">'試算表(子育てあり)'!$CE$33</definedName>
    <definedName name="NR_65_2">#REF!</definedName>
    <definedName name="NR_65_3" localSheetId="2">'R7税率①(入力不可)'!$CE$35</definedName>
    <definedName name="NR_65_3" localSheetId="1">'試算表(子育てあり)'!$CE$35</definedName>
    <definedName name="NR_65_3">#REF!</definedName>
    <definedName name="NS_64_0" localSheetId="2">'R7税率①(入力不可)'!$CD$25</definedName>
    <definedName name="NS_64_0" localSheetId="1">'試算表(子育てあり)'!$CD$25</definedName>
    <definedName name="NS_64_0">#REF!</definedName>
    <definedName name="NS_64_1" localSheetId="2">'R7税率①(入力不可)'!$CD$26</definedName>
    <definedName name="NS_64_1" localSheetId="1">'試算表(子育てあり)'!$CD$26</definedName>
    <definedName name="NS_64_1">#REF!</definedName>
    <definedName name="NS_64_2" localSheetId="2">'R7税率①(入力不可)'!$CD$27</definedName>
    <definedName name="NS_64_2" localSheetId="1">'試算表(子育てあり)'!$CD$27</definedName>
    <definedName name="NS_64_2">#REF!</definedName>
    <definedName name="NS_64_3" localSheetId="2">'R7税率①(入力不可)'!$CD$28</definedName>
    <definedName name="NS_64_3" localSheetId="1">'試算表(子育てあり)'!$CD$28</definedName>
    <definedName name="NS_64_3">#REF!</definedName>
    <definedName name="NS_64_4" localSheetId="2">'R7税率①(入力不可)'!$CD$30</definedName>
    <definedName name="NS_64_4" localSheetId="1">'試算表(子育てあり)'!$CD$30</definedName>
    <definedName name="NS_64_4">#REF!</definedName>
    <definedName name="NS_65_0" localSheetId="2">'R7税率①(入力不可)'!$CD$31</definedName>
    <definedName name="NS_65_0" localSheetId="1">'試算表(子育てあり)'!$CD$31</definedName>
    <definedName name="NS_65_0">#REF!</definedName>
    <definedName name="NS_65_1" localSheetId="2">'R7税率①(入力不可)'!$CD$32</definedName>
    <definedName name="NS_65_1" localSheetId="1">'試算表(子育てあり)'!$CD$32</definedName>
    <definedName name="NS_65_1">#REF!</definedName>
    <definedName name="NS_65_2" localSheetId="2">'R7税率①(入力不可)'!$CD$33</definedName>
    <definedName name="NS_65_2" localSheetId="1">'試算表(子育てあり)'!$CD$33</definedName>
    <definedName name="NS_65_2">#REF!</definedName>
    <definedName name="NS_65_3" localSheetId="2">'R7税率①(入力不可)'!$CD$35</definedName>
    <definedName name="NS_65_3" localSheetId="1">'試算表(子育てあり)'!$CD$35</definedName>
    <definedName name="NS_65_3">#REF!</definedName>
    <definedName name="NS_65_4" localSheetId="2">'R7税率①(入力不可)'!$CD$36</definedName>
    <definedName name="NS_65_4" localSheetId="1">'試算表(子育てあり)'!$CD$36</definedName>
    <definedName name="NS_65_4">#REF!</definedName>
    <definedName name="_xlnm.Print_Area" localSheetId="2">'R7税率①(入力不可)'!$A$1:$BD$127</definedName>
    <definedName name="_xlnm.Print_Area" localSheetId="0">試算シート!$A$1:$H$40</definedName>
    <definedName name="_xlnm.Print_Area" localSheetId="1">'試算表(子育てあり)'!$A$1:$BE$126</definedName>
    <definedName name="SI_BYO" localSheetId="2">'R7税率①(入力不可)'!$CA$38</definedName>
    <definedName name="SI_BYO" localSheetId="1">'試算表(子育てあり)'!$CA$38</definedName>
    <definedName name="SI_BYO">#REF!</definedName>
    <definedName name="SI_GND" localSheetId="2">'R7税率①(入力不可)'!$CA$41</definedName>
    <definedName name="SI_GND" localSheetId="1">'試算表(子育てあり)'!$CA$41</definedName>
    <definedName name="SI_GND">#REF!</definedName>
    <definedName name="SI_KIN" localSheetId="2">'R7税率①(入力不可)'!$CA$31</definedName>
    <definedName name="SI_KIN" localSheetId="1">'試算表(子育てあり)'!$CA$31</definedName>
    <definedName name="SI_KIN">#REF!</definedName>
    <definedName name="SI_SAN" localSheetId="2">'R7税率①(入力不可)'!$CA$35</definedName>
    <definedName name="SI_SAN" localSheetId="1">'試算表(子育てあり)'!$CA$35</definedName>
    <definedName name="SI_SAN">#REF!</definedName>
    <definedName name="SI_SYT" localSheetId="2">'R7税率①(入力不可)'!$CA$27</definedName>
    <definedName name="SI_SYT" localSheetId="1">'試算表(子育てあり)'!$CA$27</definedName>
    <definedName name="SI_SY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6" i="25" l="1"/>
  <c r="U16" i="25"/>
  <c r="O16" i="25"/>
  <c r="BF16" i="25" s="1"/>
  <c r="H16" i="25"/>
  <c r="BZ16" i="25" s="1"/>
  <c r="G16" i="25" s="1"/>
  <c r="AA15" i="25"/>
  <c r="U15" i="25"/>
  <c r="O15" i="25"/>
  <c r="BJ15" i="25" s="1"/>
  <c r="H15" i="25"/>
  <c r="BZ15" i="25" s="1"/>
  <c r="AA14" i="25"/>
  <c r="U14" i="25"/>
  <c r="O14" i="25"/>
  <c r="BJ14" i="25" s="1"/>
  <c r="BK14" i="25" s="1"/>
  <c r="BL14" i="25" s="1"/>
  <c r="AG14" i="25" s="1"/>
  <c r="H14" i="25"/>
  <c r="BY14" i="25" s="1"/>
  <c r="AA13" i="25"/>
  <c r="U13" i="25"/>
  <c r="O13" i="25"/>
  <c r="BJ13" i="25" s="1"/>
  <c r="H13" i="25"/>
  <c r="BY13" i="25" s="1"/>
  <c r="AA12" i="25"/>
  <c r="U12" i="25"/>
  <c r="O12" i="25"/>
  <c r="BJ12" i="25" s="1"/>
  <c r="BK12" i="25" s="1"/>
  <c r="BL12" i="25" s="1"/>
  <c r="H12" i="25"/>
  <c r="BW12" i="25" s="1"/>
  <c r="AA11" i="25"/>
  <c r="U11" i="25"/>
  <c r="O11" i="25"/>
  <c r="BJ11" i="25" s="1"/>
  <c r="H11" i="25"/>
  <c r="BW11" i="25" s="1"/>
  <c r="AA10" i="25"/>
  <c r="U10" i="25"/>
  <c r="O10" i="25"/>
  <c r="BJ10" i="25" s="1"/>
  <c r="BK10" i="25" s="1"/>
  <c r="BL10" i="25" s="1"/>
  <c r="AG10" i="25" s="1"/>
  <c r="H10" i="25"/>
  <c r="BW10" i="25" s="1"/>
  <c r="AA9" i="25"/>
  <c r="U9" i="25"/>
  <c r="O9" i="25"/>
  <c r="BF9" i="25" s="1"/>
  <c r="H9" i="25"/>
  <c r="AM9" i="25" s="1"/>
  <c r="F16" i="25"/>
  <c r="B16" i="25"/>
  <c r="F15" i="25"/>
  <c r="B15" i="25"/>
  <c r="F14" i="25"/>
  <c r="B14" i="25"/>
  <c r="F13" i="25"/>
  <c r="B13" i="25"/>
  <c r="F12" i="25"/>
  <c r="B12" i="25"/>
  <c r="F11" i="25"/>
  <c r="B11" i="25"/>
  <c r="F10" i="25"/>
  <c r="B10" i="25"/>
  <c r="F9" i="25"/>
  <c r="D9" i="25"/>
  <c r="BZ9" i="25" s="1"/>
  <c r="B9" i="25"/>
  <c r="AR37" i="25"/>
  <c r="AR34" i="25"/>
  <c r="AR33" i="25"/>
  <c r="AH33" i="25"/>
  <c r="X33" i="25"/>
  <c r="N33" i="25"/>
  <c r="AR32" i="25"/>
  <c r="AH32" i="25"/>
  <c r="X32" i="25"/>
  <c r="N32" i="25"/>
  <c r="D27" i="25"/>
  <c r="BJ16" i="25"/>
  <c r="BK16" i="25" s="1"/>
  <c r="BL16" i="25" s="1"/>
  <c r="AG16" i="25" s="1"/>
  <c r="BG15" i="25"/>
  <c r="BY10" i="25" l="1"/>
  <c r="BI16" i="25"/>
  <c r="BY12" i="25"/>
  <c r="BG13" i="25"/>
  <c r="BS10" i="25"/>
  <c r="BZ14" i="25"/>
  <c r="BV16" i="25"/>
  <c r="BG9" i="25"/>
  <c r="BH9" i="25" s="1"/>
  <c r="BS11" i="25"/>
  <c r="BZ13" i="25"/>
  <c r="G13" i="25" s="1"/>
  <c r="BV15" i="25"/>
  <c r="BN16" i="25"/>
  <c r="BO9" i="25"/>
  <c r="BY11" i="25"/>
  <c r="BG14" i="25"/>
  <c r="AM16" i="25"/>
  <c r="AS16" i="25" s="1"/>
  <c r="BR16" i="25"/>
  <c r="BF10" i="25"/>
  <c r="BF11" i="25"/>
  <c r="BG12" i="25"/>
  <c r="BQ13" i="25"/>
  <c r="BQ14" i="25"/>
  <c r="BN15" i="25"/>
  <c r="BK13" i="25"/>
  <c r="BL13" i="25" s="1"/>
  <c r="AG13" i="25" s="1"/>
  <c r="BS12" i="25"/>
  <c r="BU13" i="25"/>
  <c r="BU14" i="25"/>
  <c r="BR15" i="25"/>
  <c r="BK11" i="25"/>
  <c r="BL11" i="25" s="1"/>
  <c r="AG11" i="25" s="1"/>
  <c r="BS16" i="25"/>
  <c r="BV11" i="25"/>
  <c r="AM12" i="25"/>
  <c r="BI12" i="25"/>
  <c r="BQ12" i="25"/>
  <c r="BV12" i="25"/>
  <c r="AM13" i="25"/>
  <c r="BI13" i="25"/>
  <c r="BO13" i="25"/>
  <c r="BS13" i="25"/>
  <c r="BW13" i="25"/>
  <c r="AM14" i="25"/>
  <c r="AS14" i="25" s="1"/>
  <c r="BI14" i="25"/>
  <c r="BO14" i="25"/>
  <c r="BS14" i="25"/>
  <c r="BW14" i="25"/>
  <c r="AM15" i="25"/>
  <c r="BI15" i="25"/>
  <c r="BP15" i="25"/>
  <c r="BT15" i="25"/>
  <c r="BY15" i="25"/>
  <c r="BG16" i="25"/>
  <c r="BH16" i="25" s="1"/>
  <c r="BP16" i="25"/>
  <c r="BT16" i="25"/>
  <c r="BY16" i="25"/>
  <c r="BK15" i="25"/>
  <c r="BL15" i="25" s="1"/>
  <c r="AG15" i="25" s="1"/>
  <c r="BV9" i="25"/>
  <c r="BG10" i="25"/>
  <c r="BH10" i="25" s="1"/>
  <c r="BU10" i="25"/>
  <c r="BZ10" i="25"/>
  <c r="G10" i="25" s="1"/>
  <c r="BG11" i="25"/>
  <c r="BO11" i="25"/>
  <c r="BU11" i="25"/>
  <c r="BZ11" i="25"/>
  <c r="G11" i="25" s="1"/>
  <c r="BO12" i="25"/>
  <c r="BU12" i="25"/>
  <c r="BZ12" i="25"/>
  <c r="G12" i="25" s="1"/>
  <c r="BN13" i="25"/>
  <c r="BR13" i="25"/>
  <c r="BV13" i="25"/>
  <c r="G14" i="25"/>
  <c r="BN14" i="25"/>
  <c r="BR14" i="25"/>
  <c r="BV14" i="25"/>
  <c r="G15" i="25"/>
  <c r="BO15" i="25"/>
  <c r="BS15" i="25"/>
  <c r="BW15" i="25"/>
  <c r="BO16" i="25"/>
  <c r="BW16" i="25"/>
  <c r="BJ9" i="25"/>
  <c r="BK9" i="25" s="1"/>
  <c r="BL9" i="25" s="1"/>
  <c r="AG9" i="25" s="1"/>
  <c r="AS9" i="25" s="1"/>
  <c r="AY9" i="25" s="1"/>
  <c r="BO10" i="25"/>
  <c r="BV10" i="25"/>
  <c r="BQ11" i="25"/>
  <c r="AM10" i="25"/>
  <c r="AS10" i="25" s="1"/>
  <c r="BM10" i="25" s="1"/>
  <c r="BI10" i="25"/>
  <c r="BQ10" i="25"/>
  <c r="AM11" i="25"/>
  <c r="BI11" i="25"/>
  <c r="BR11" i="25"/>
  <c r="BF12" i="25"/>
  <c r="BR12" i="25"/>
  <c r="BF13" i="25"/>
  <c r="BH13" i="25" s="1"/>
  <c r="BP13" i="25"/>
  <c r="BT13" i="25"/>
  <c r="BF14" i="25"/>
  <c r="BH14" i="25" s="1"/>
  <c r="BP14" i="25"/>
  <c r="BT14" i="25"/>
  <c r="BF15" i="25"/>
  <c r="BH15" i="25" s="1"/>
  <c r="BQ15" i="25"/>
  <c r="BU15" i="25"/>
  <c r="BQ16" i="25"/>
  <c r="BU16" i="25"/>
  <c r="AH4" i="25"/>
  <c r="G9" i="25"/>
  <c r="BQ9" i="25"/>
  <c r="BS9" i="25"/>
  <c r="BY9" i="25"/>
  <c r="BI9" i="25"/>
  <c r="BW9" i="25"/>
  <c r="BU9" i="25"/>
  <c r="AG12" i="25"/>
  <c r="BM9" i="25" l="1"/>
  <c r="BM16" i="25"/>
  <c r="AY16" i="25"/>
  <c r="D28" i="25"/>
  <c r="AI27" i="25" s="1"/>
  <c r="AS13" i="25"/>
  <c r="BM13" i="25" s="1"/>
  <c r="AS12" i="25"/>
  <c r="BH12" i="25"/>
  <c r="AY14" i="25"/>
  <c r="BM14" i="25"/>
  <c r="BH11" i="25"/>
  <c r="AC33" i="25"/>
  <c r="D30" i="22" s="1"/>
  <c r="BO25" i="25"/>
  <c r="BP25" i="25"/>
  <c r="BO22" i="25"/>
  <c r="BN25" i="25" s="1"/>
  <c r="AW34" i="25"/>
  <c r="E32" i="22" s="1"/>
  <c r="AY10" i="25"/>
  <c r="BP10" i="25" s="1"/>
  <c r="AS15" i="25"/>
  <c r="AW33" i="25"/>
  <c r="D32" i="22" s="1"/>
  <c r="AM33" i="25"/>
  <c r="D31" i="22" s="1"/>
  <c r="S33" i="25"/>
  <c r="D29" i="22" s="1"/>
  <c r="AS11" i="25"/>
  <c r="BN22" i="25"/>
  <c r="BN12" i="25"/>
  <c r="BT12" i="25"/>
  <c r="BP12" i="25"/>
  <c r="BT9" i="25"/>
  <c r="BP9" i="25"/>
  <c r="BN9" i="25"/>
  <c r="BR9" i="25"/>
  <c r="BT10" i="25"/>
  <c r="BR10" i="25"/>
  <c r="BN10" i="25"/>
  <c r="AY13" i="25" l="1"/>
  <c r="D33" i="22"/>
  <c r="BM12" i="25"/>
  <c r="AY12" i="25"/>
  <c r="BM11" i="25"/>
  <c r="AY11" i="25"/>
  <c r="BM15" i="25"/>
  <c r="AY15" i="25"/>
  <c r="AM32" i="25"/>
  <c r="B31" i="22" s="1"/>
  <c r="G31" i="22" s="1"/>
  <c r="BN11" i="25" l="1"/>
  <c r="S32" i="25" s="1"/>
  <c r="B29" i="22" s="1"/>
  <c r="G29" i="22" s="1"/>
  <c r="BT11" i="25"/>
  <c r="AW32" i="25" s="1"/>
  <c r="B32" i="22" s="1"/>
  <c r="G32" i="22" s="1"/>
  <c r="BP11" i="25"/>
  <c r="AC32" i="25" s="1"/>
  <c r="B30" i="22" s="1"/>
  <c r="G30" i="22" s="1"/>
  <c r="BN27" i="25"/>
  <c r="B37" i="22" l="1"/>
  <c r="B33" i="22"/>
  <c r="AM43" i="25"/>
  <c r="AS43" i="25" s="1"/>
  <c r="BN26" i="25"/>
  <c r="X35" i="25" l="1"/>
  <c r="BG37" i="25" s="1"/>
  <c r="AF24" i="25"/>
  <c r="C39" i="25"/>
  <c r="AH35" i="25"/>
  <c r="AD22" i="25"/>
  <c r="AF25" i="25"/>
  <c r="AJ23" i="25"/>
  <c r="BN30" i="25"/>
  <c r="N35" i="25"/>
  <c r="AR35" i="25"/>
  <c r="BG32" i="25" l="1"/>
  <c r="B36" i="22"/>
  <c r="AM35" i="25"/>
  <c r="AH36" i="25" s="1"/>
  <c r="AW35" i="25"/>
  <c r="AR36" i="25" s="1"/>
  <c r="S35" i="25"/>
  <c r="N36" i="25" s="1"/>
  <c r="AC35" i="25"/>
  <c r="X36" i="25" s="1"/>
  <c r="AC37" i="25" l="1"/>
  <c r="X38" i="25" s="1"/>
  <c r="F30" i="22" s="1"/>
  <c r="X39" i="25"/>
  <c r="S37" i="25"/>
  <c r="N39" i="25" s="1"/>
  <c r="AW37" i="25"/>
  <c r="AR38" i="25" s="1"/>
  <c r="AM37" i="25"/>
  <c r="AH38" i="25" s="1"/>
  <c r="F31" i="22" s="1"/>
  <c r="AR39" i="25" l="1"/>
  <c r="AH39" i="25"/>
  <c r="BJ36" i="25"/>
  <c r="N38" i="25"/>
  <c r="BJ31" i="25"/>
  <c r="BJ32" i="25" s="1"/>
  <c r="BJ33" i="25" s="1"/>
  <c r="AT22" i="25"/>
  <c r="E36" i="22" s="1"/>
  <c r="T23" i="25"/>
  <c r="F32" i="22"/>
  <c r="AD23" i="25" l="1"/>
  <c r="AO23" i="25"/>
  <c r="AU23" i="25"/>
  <c r="AY23" i="25" s="1"/>
  <c r="AT25" i="25"/>
  <c r="AT24" i="25"/>
  <c r="T22" i="25"/>
  <c r="F29" i="22"/>
  <c r="F33" i="22" s="1"/>
  <c r="BJ37" i="25"/>
  <c r="BJ38" i="25" s="1"/>
  <c r="AQ27" i="25" s="1"/>
  <c r="AA16" i="24"/>
  <c r="U16" i="24"/>
  <c r="O16" i="24"/>
  <c r="BJ16" i="24" s="1"/>
  <c r="H16" i="24"/>
  <c r="BZ16" i="24" s="1"/>
  <c r="G16" i="24" s="1"/>
  <c r="AA15" i="24"/>
  <c r="U15" i="24"/>
  <c r="O15" i="24"/>
  <c r="BF15" i="24" s="1"/>
  <c r="H15" i="24"/>
  <c r="BV15" i="24" s="1"/>
  <c r="AA14" i="24"/>
  <c r="U14" i="24"/>
  <c r="O14" i="24"/>
  <c r="BJ14" i="24" s="1"/>
  <c r="H14" i="24"/>
  <c r="BY14" i="24" s="1"/>
  <c r="AA13" i="24"/>
  <c r="U13" i="24"/>
  <c r="O13" i="24"/>
  <c r="BJ13" i="24" s="1"/>
  <c r="H13" i="24"/>
  <c r="BZ13" i="24" s="1"/>
  <c r="AA12" i="24"/>
  <c r="U12" i="24"/>
  <c r="O12" i="24"/>
  <c r="BF12" i="24" s="1"/>
  <c r="H12" i="24"/>
  <c r="BW12" i="24" s="1"/>
  <c r="AA11" i="24"/>
  <c r="U11" i="24"/>
  <c r="O11" i="24"/>
  <c r="BF11" i="24" s="1"/>
  <c r="H11" i="24"/>
  <c r="AA10" i="24"/>
  <c r="U10" i="24"/>
  <c r="O10" i="24"/>
  <c r="BF10" i="24" s="1"/>
  <c r="H10" i="24"/>
  <c r="BW10" i="24" s="1"/>
  <c r="AA9" i="24"/>
  <c r="U9" i="24"/>
  <c r="O9" i="24"/>
  <c r="BJ9" i="24" s="1"/>
  <c r="H9" i="24"/>
  <c r="D27" i="24" s="1"/>
  <c r="F16" i="24"/>
  <c r="B16" i="24"/>
  <c r="F15" i="24"/>
  <c r="B15" i="24"/>
  <c r="F14" i="24"/>
  <c r="B14" i="24"/>
  <c r="F13" i="24"/>
  <c r="B13" i="24"/>
  <c r="F12" i="24"/>
  <c r="B12" i="24"/>
  <c r="F11" i="24"/>
  <c r="B11" i="24"/>
  <c r="F10" i="24"/>
  <c r="B10" i="24"/>
  <c r="F9" i="24"/>
  <c r="D9" i="24"/>
  <c r="B9" i="24"/>
  <c r="AH33" i="24"/>
  <c r="X33" i="24"/>
  <c r="N33" i="24"/>
  <c r="AH32" i="24"/>
  <c r="X32" i="24"/>
  <c r="N32" i="24"/>
  <c r="H37" i="22" l="1"/>
  <c r="T25" i="25"/>
  <c r="T24" i="25"/>
  <c r="BJ10" i="24"/>
  <c r="BY9" i="24"/>
  <c r="BZ11" i="24"/>
  <c r="G11" i="24" s="1"/>
  <c r="BK10" i="24"/>
  <c r="BK9" i="24"/>
  <c r="BY10" i="24"/>
  <c r="BF13" i="24"/>
  <c r="BZ14" i="24"/>
  <c r="G14" i="24" s="1"/>
  <c r="BQ11" i="24"/>
  <c r="BN13" i="24"/>
  <c r="BP15" i="24"/>
  <c r="BI10" i="24"/>
  <c r="AM12" i="24"/>
  <c r="BV13" i="24"/>
  <c r="BY15" i="24"/>
  <c r="BY12" i="24"/>
  <c r="BQ14" i="24"/>
  <c r="BS16" i="24"/>
  <c r="BO9" i="24"/>
  <c r="BZ10" i="24"/>
  <c r="G10" i="24" s="1"/>
  <c r="BR11" i="24"/>
  <c r="BO12" i="24"/>
  <c r="BZ12" i="24"/>
  <c r="G12" i="24" s="1"/>
  <c r="BO13" i="24"/>
  <c r="BW13" i="24"/>
  <c r="BR14" i="24"/>
  <c r="BG15" i="24"/>
  <c r="BH15" i="24" s="1"/>
  <c r="BS15" i="24"/>
  <c r="BN16" i="24"/>
  <c r="BV16" i="24"/>
  <c r="BK14" i="24"/>
  <c r="BL14" i="24" s="1"/>
  <c r="AG14" i="24" s="1"/>
  <c r="BK16" i="24"/>
  <c r="BL16" i="24" s="1"/>
  <c r="AG16" i="24" s="1"/>
  <c r="BU9" i="24"/>
  <c r="BS10" i="24"/>
  <c r="BG11" i="24"/>
  <c r="BH11" i="24" s="1"/>
  <c r="BV11" i="24"/>
  <c r="BS12" i="24"/>
  <c r="BR13" i="24"/>
  <c r="AM14" i="24"/>
  <c r="BU14" i="24"/>
  <c r="BI15" i="24"/>
  <c r="BT15" i="24"/>
  <c r="BO16" i="24"/>
  <c r="BW16" i="24"/>
  <c r="AM9" i="24"/>
  <c r="BG16" i="24"/>
  <c r="AM10" i="24"/>
  <c r="BU10" i="24"/>
  <c r="BI11" i="24"/>
  <c r="BW11" i="24"/>
  <c r="BU12" i="24"/>
  <c r="BG13" i="24"/>
  <c r="BS13" i="24"/>
  <c r="BN14" i="24"/>
  <c r="BV14" i="24"/>
  <c r="BO15" i="24"/>
  <c r="BW15" i="24"/>
  <c r="BR16" i="24"/>
  <c r="BF14" i="24"/>
  <c r="BJ12" i="24"/>
  <c r="BK12" i="24" s="1"/>
  <c r="BL12" i="24" s="1"/>
  <c r="AG12" i="24" s="1"/>
  <c r="AS12" i="24" s="1"/>
  <c r="BF16" i="24"/>
  <c r="BJ11" i="24"/>
  <c r="BK11" i="24" s="1"/>
  <c r="BL11" i="24" s="1"/>
  <c r="AG11" i="24" s="1"/>
  <c r="BJ15" i="24"/>
  <c r="BK15" i="24" s="1"/>
  <c r="BL15" i="24" s="1"/>
  <c r="AG15" i="24" s="1"/>
  <c r="BZ9" i="24"/>
  <c r="G9" i="24" s="1"/>
  <c r="BF9" i="24"/>
  <c r="BG9" i="24"/>
  <c r="BV9" i="24"/>
  <c r="BO10" i="24"/>
  <c r="BV10" i="24"/>
  <c r="AM11" i="24"/>
  <c r="BS11" i="24"/>
  <c r="BY11" i="24"/>
  <c r="BG12" i="24"/>
  <c r="BH12" i="24" s="1"/>
  <c r="BQ12" i="24"/>
  <c r="BV12" i="24"/>
  <c r="G13" i="24"/>
  <c r="BI13" i="24"/>
  <c r="BP13" i="24"/>
  <c r="BT13" i="24"/>
  <c r="BY13" i="24"/>
  <c r="BG14" i="24"/>
  <c r="BO14" i="24"/>
  <c r="BS14" i="24"/>
  <c r="BW14" i="24"/>
  <c r="AM15" i="24"/>
  <c r="BQ15" i="24"/>
  <c r="BU15" i="24"/>
  <c r="BZ15" i="24"/>
  <c r="G15" i="24" s="1"/>
  <c r="BI16" i="24"/>
  <c r="BP16" i="24"/>
  <c r="BT16" i="24"/>
  <c r="BY16" i="24"/>
  <c r="BG10" i="24"/>
  <c r="BH10" i="24" s="1"/>
  <c r="BQ10" i="24"/>
  <c r="BO11" i="24"/>
  <c r="BU11" i="24"/>
  <c r="BI12" i="24"/>
  <c r="BR12" i="24"/>
  <c r="AM13" i="24"/>
  <c r="BQ13" i="24"/>
  <c r="BU13" i="24"/>
  <c r="BI14" i="24"/>
  <c r="BP14" i="24"/>
  <c r="BT14" i="24"/>
  <c r="BN15" i="24"/>
  <c r="BR15" i="24"/>
  <c r="AM16" i="24"/>
  <c r="BQ16" i="24"/>
  <c r="BU16" i="24"/>
  <c r="BK13" i="24"/>
  <c r="BL13" i="24" s="1"/>
  <c r="BQ9" i="24"/>
  <c r="BW9" i="24"/>
  <c r="BI9" i="24"/>
  <c r="BS9" i="24"/>
  <c r="BL10" i="24"/>
  <c r="AG10" i="24" s="1"/>
  <c r="AS16" i="24" l="1"/>
  <c r="BH13" i="24"/>
  <c r="BL9" i="24"/>
  <c r="AG9" i="24" s="1"/>
  <c r="AS9" i="24" s="1"/>
  <c r="AY9" i="24" s="1"/>
  <c r="AS11" i="24"/>
  <c r="BM11" i="24" s="1"/>
  <c r="AS10" i="24"/>
  <c r="AY10" i="24" s="1"/>
  <c r="AS14" i="24"/>
  <c r="AY14" i="24" s="1"/>
  <c r="AS15" i="24"/>
  <c r="BM15" i="24" s="1"/>
  <c r="S33" i="24"/>
  <c r="AM33" i="24"/>
  <c r="BH16" i="24"/>
  <c r="BH14" i="24"/>
  <c r="BJ41" i="24"/>
  <c r="D28" i="24"/>
  <c r="AI27" i="24" s="1"/>
  <c r="BN22" i="24"/>
  <c r="AH4" i="24"/>
  <c r="AG13" i="24"/>
  <c r="AS13" i="24" s="1"/>
  <c r="AY13" i="24" s="1"/>
  <c r="BH9" i="24"/>
  <c r="AC33" i="24"/>
  <c r="BJ42" i="24"/>
  <c r="AY16" i="24"/>
  <c r="BM16" i="24"/>
  <c r="BM12" i="24"/>
  <c r="AY12" i="24"/>
  <c r="BM14" i="24"/>
  <c r="AY11" i="24" l="1"/>
  <c r="AY15" i="24"/>
  <c r="BM10" i="24"/>
  <c r="BM9" i="24"/>
  <c r="BO22" i="24"/>
  <c r="BP25" i="24" s="1"/>
  <c r="BM13" i="24"/>
  <c r="BT12" i="24"/>
  <c r="BP12" i="24"/>
  <c r="BN12" i="24"/>
  <c r="BT11" i="24"/>
  <c r="BP11" i="24"/>
  <c r="BN11" i="24"/>
  <c r="BT10" i="24"/>
  <c r="BP10" i="24"/>
  <c r="BR10" i="24"/>
  <c r="BN10" i="24"/>
  <c r="BT9" i="24"/>
  <c r="BP9" i="24"/>
  <c r="BR9" i="24"/>
  <c r="BN9" i="24"/>
  <c r="BN27" i="24" l="1"/>
  <c r="BN25" i="24"/>
  <c r="BO25" i="24"/>
  <c r="AM32" i="24"/>
  <c r="AC32" i="24"/>
  <c r="BJ40" i="24"/>
  <c r="S32" i="24"/>
  <c r="AM43" i="24"/>
  <c r="AS43" i="24" l="1"/>
  <c r="BN26" i="24"/>
  <c r="C39" i="24" s="1"/>
  <c r="AH35" i="24" l="1"/>
  <c r="AF25" i="24"/>
  <c r="AD22" i="24"/>
  <c r="N35" i="24"/>
  <c r="BG32" i="24" s="1"/>
  <c r="AT23" i="24"/>
  <c r="BN30" i="24"/>
  <c r="AM35" i="24" s="1"/>
  <c r="AH36" i="24" s="1"/>
  <c r="AF24" i="24"/>
  <c r="X35" i="24"/>
  <c r="BG37" i="24" s="1"/>
  <c r="G37" i="22" l="1"/>
  <c r="S35" i="24"/>
  <c r="N36" i="24" s="1"/>
  <c r="S37" i="24" s="1"/>
  <c r="AC35" i="24"/>
  <c r="X36" i="24" s="1"/>
  <c r="AC37" i="24" s="1"/>
  <c r="X38" i="24" s="1"/>
  <c r="BJ43" i="24"/>
  <c r="BJ44" i="24" s="1"/>
  <c r="BJ45" i="24" s="1"/>
  <c r="BJ46" i="24" s="1"/>
  <c r="AM37" i="24"/>
  <c r="AH38" i="24" s="1"/>
  <c r="N39" i="24" l="1"/>
  <c r="BJ31" i="24"/>
  <c r="AH39" i="24"/>
  <c r="X39" i="24"/>
  <c r="BJ36" i="24"/>
  <c r="N38" i="24"/>
  <c r="T22" i="24" s="1"/>
  <c r="AT22" i="24" l="1"/>
  <c r="AT24" i="24" s="1"/>
  <c r="T24" i="24"/>
  <c r="T25" i="24"/>
  <c r="BJ32" i="24"/>
  <c r="BJ33" i="24" s="1"/>
  <c r="BJ37" i="24"/>
  <c r="BJ38" i="24" s="1"/>
  <c r="AC26" i="24" l="1"/>
  <c r="AT25" i="24"/>
  <c r="AQ27" i="24"/>
  <c r="I15" i="22" l="1"/>
  <c r="I16" i="22"/>
  <c r="I17" i="22"/>
  <c r="I18" i="22"/>
  <c r="I19" i="22"/>
  <c r="I20" i="22"/>
  <c r="I21" i="22"/>
  <c r="I14" i="22"/>
  <c r="B35" i="22" l="1"/>
  <c r="G36" i="22" l="1"/>
  <c r="C36" i="22" l="1"/>
  <c r="H39" i="22" l="1"/>
  <c r="H40" i="22" s="1"/>
  <c r="H33" i="22"/>
  <c r="J29" i="22"/>
  <c r="H36" i="22"/>
</calcChain>
</file>

<file path=xl/sharedStrings.xml><?xml version="1.0" encoding="utf-8"?>
<sst xmlns="http://schemas.openxmlformats.org/spreadsheetml/2006/main" count="591" uniqueCount="230">
  <si>
    <t>40歳～64歳</t>
    <rPh sb="2" eb="3">
      <t>サイ</t>
    </rPh>
    <rPh sb="6" eb="7">
      <t>サイ</t>
    </rPh>
    <phoneticPr fontId="1"/>
  </si>
  <si>
    <t>1カ月</t>
    <rPh sb="2" eb="3">
      <t>ゲツ</t>
    </rPh>
    <phoneticPr fontId="1"/>
  </si>
  <si>
    <t>65歳～74歳</t>
    <rPh sb="2" eb="3">
      <t>サイ</t>
    </rPh>
    <rPh sb="6" eb="7">
      <t>サイ</t>
    </rPh>
    <phoneticPr fontId="1"/>
  </si>
  <si>
    <t>年齢区分</t>
    <rPh sb="0" eb="2">
      <t>ネンレイ</t>
    </rPh>
    <rPh sb="2" eb="4">
      <t>クブン</t>
    </rPh>
    <phoneticPr fontId="1"/>
  </si>
  <si>
    <t>医療所得割</t>
    <rPh sb="0" eb="2">
      <t>イリョウ</t>
    </rPh>
    <rPh sb="2" eb="4">
      <t>ショトク</t>
    </rPh>
    <rPh sb="4" eb="5">
      <t>ワリ</t>
    </rPh>
    <phoneticPr fontId="1"/>
  </si>
  <si>
    <t>医療均等割</t>
    <rPh sb="0" eb="2">
      <t>イリョウ</t>
    </rPh>
    <rPh sb="2" eb="5">
      <t>キントウワリ</t>
    </rPh>
    <phoneticPr fontId="1"/>
  </si>
  <si>
    <t>支援所得割</t>
    <rPh sb="0" eb="2">
      <t>シエン</t>
    </rPh>
    <rPh sb="2" eb="4">
      <t>ショトク</t>
    </rPh>
    <rPh sb="4" eb="5">
      <t>ワリ</t>
    </rPh>
    <phoneticPr fontId="1"/>
  </si>
  <si>
    <t>支援均等割</t>
    <rPh sb="0" eb="2">
      <t>シエン</t>
    </rPh>
    <rPh sb="2" eb="5">
      <t>キントウワリ</t>
    </rPh>
    <phoneticPr fontId="1"/>
  </si>
  <si>
    <t>介護所得割</t>
    <rPh sb="0" eb="2">
      <t>カイゴ</t>
    </rPh>
    <rPh sb="2" eb="4">
      <t>ショトク</t>
    </rPh>
    <rPh sb="4" eb="5">
      <t>ワリ</t>
    </rPh>
    <phoneticPr fontId="1"/>
  </si>
  <si>
    <t>介護均等割</t>
    <rPh sb="0" eb="2">
      <t>カイゴ</t>
    </rPh>
    <rPh sb="2" eb="5">
      <t>キントウワリ</t>
    </rPh>
    <phoneticPr fontId="1"/>
  </si>
  <si>
    <t>2カ月</t>
    <rPh sb="2" eb="3">
      <t>ゲツ</t>
    </rPh>
    <phoneticPr fontId="1"/>
  </si>
  <si>
    <t>①</t>
    <phoneticPr fontId="1"/>
  </si>
  <si>
    <t>3カ月</t>
    <rPh sb="2" eb="3">
      <t>ゲツ</t>
    </rPh>
    <phoneticPr fontId="1"/>
  </si>
  <si>
    <t>②</t>
    <phoneticPr fontId="1"/>
  </si>
  <si>
    <t>4カ月</t>
    <rPh sb="2" eb="3">
      <t>ゲツ</t>
    </rPh>
    <phoneticPr fontId="1"/>
  </si>
  <si>
    <t>③</t>
    <phoneticPr fontId="1"/>
  </si>
  <si>
    <t>5カ月</t>
    <rPh sb="2" eb="3">
      <t>ゲツ</t>
    </rPh>
    <phoneticPr fontId="1"/>
  </si>
  <si>
    <t>④</t>
    <phoneticPr fontId="1"/>
  </si>
  <si>
    <t>6カ月</t>
    <rPh sb="2" eb="3">
      <t>ゲツ</t>
    </rPh>
    <phoneticPr fontId="1"/>
  </si>
  <si>
    <t>⑤</t>
    <phoneticPr fontId="1"/>
  </si>
  <si>
    <t>7カ月</t>
    <rPh sb="2" eb="3">
      <t>ゲツ</t>
    </rPh>
    <phoneticPr fontId="1"/>
  </si>
  <si>
    <t>⑥</t>
    <phoneticPr fontId="1"/>
  </si>
  <si>
    <t>8カ月</t>
    <rPh sb="2" eb="3">
      <t>ゲツ</t>
    </rPh>
    <phoneticPr fontId="1"/>
  </si>
  <si>
    <t>⑦</t>
    <phoneticPr fontId="1"/>
  </si>
  <si>
    <t>9カ月</t>
    <rPh sb="2" eb="3">
      <t>ゲツ</t>
    </rPh>
    <phoneticPr fontId="1"/>
  </si>
  <si>
    <t>⑧</t>
    <phoneticPr fontId="1"/>
  </si>
  <si>
    <t>10カ月</t>
    <rPh sb="3" eb="4">
      <t>ゲツ</t>
    </rPh>
    <phoneticPr fontId="1"/>
  </si>
  <si>
    <t>11カ月</t>
    <rPh sb="3" eb="4">
      <t>ゲツ</t>
    </rPh>
    <phoneticPr fontId="1"/>
  </si>
  <si>
    <t>12カ月</t>
    <rPh sb="3" eb="4">
      <t>ゲツ</t>
    </rPh>
    <phoneticPr fontId="1"/>
  </si>
  <si>
    <t>円</t>
    <rPh sb="0" eb="1">
      <t>エン</t>
    </rPh>
    <phoneticPr fontId="1"/>
  </si>
  <si>
    <t>支援資産割</t>
    <rPh sb="0" eb="2">
      <t>シエン</t>
    </rPh>
    <rPh sb="2" eb="4">
      <t>シサン</t>
    </rPh>
    <rPh sb="4" eb="5">
      <t>ワリ</t>
    </rPh>
    <phoneticPr fontId="1"/>
  </si>
  <si>
    <t>支援平等割</t>
    <rPh sb="0" eb="2">
      <t>シエン</t>
    </rPh>
    <rPh sb="2" eb="4">
      <t>ビョウドウ</t>
    </rPh>
    <rPh sb="4" eb="5">
      <t>ワリ</t>
    </rPh>
    <phoneticPr fontId="1"/>
  </si>
  <si>
    <t>介護資産割</t>
    <rPh sb="0" eb="2">
      <t>カイゴ</t>
    </rPh>
    <rPh sb="2" eb="4">
      <t>シサン</t>
    </rPh>
    <rPh sb="4" eb="5">
      <t>ワリ</t>
    </rPh>
    <phoneticPr fontId="1"/>
  </si>
  <si>
    <t>軽減人数</t>
    <rPh sb="0" eb="2">
      <t>ケイゲン</t>
    </rPh>
    <rPh sb="2" eb="4">
      <t>ニンズウ</t>
    </rPh>
    <phoneticPr fontId="1"/>
  </si>
  <si>
    <t>７軽</t>
    <rPh sb="1" eb="2">
      <t>ケイ</t>
    </rPh>
    <phoneticPr fontId="1"/>
  </si>
  <si>
    <t>５軽</t>
    <rPh sb="1" eb="2">
      <t>ケイ</t>
    </rPh>
    <phoneticPr fontId="1"/>
  </si>
  <si>
    <t>７割</t>
    <rPh sb="1" eb="2">
      <t>ワリ</t>
    </rPh>
    <phoneticPr fontId="1"/>
  </si>
  <si>
    <t>５割</t>
    <rPh sb="1" eb="2">
      <t>ワリ</t>
    </rPh>
    <phoneticPr fontId="1"/>
  </si>
  <si>
    <t>２割</t>
    <rPh sb="1" eb="2">
      <t>ワリ</t>
    </rPh>
    <phoneticPr fontId="1"/>
  </si>
  <si>
    <t>２軽</t>
    <rPh sb="1" eb="2">
      <t>ケイ</t>
    </rPh>
    <phoneticPr fontId="1"/>
  </si>
  <si>
    <t>医療</t>
    <rPh sb="0" eb="2">
      <t>イリョウ</t>
    </rPh>
    <phoneticPr fontId="1"/>
  </si>
  <si>
    <t>所得割率</t>
    <rPh sb="0" eb="2">
      <t>ショトク</t>
    </rPh>
    <rPh sb="2" eb="3">
      <t>ワリ</t>
    </rPh>
    <rPh sb="3" eb="4">
      <t>リツ</t>
    </rPh>
    <phoneticPr fontId="1"/>
  </si>
  <si>
    <t>支援</t>
    <rPh sb="0" eb="2">
      <t>シエン</t>
    </rPh>
    <phoneticPr fontId="1"/>
  </si>
  <si>
    <t>介護</t>
    <rPh sb="0" eb="2">
      <t>カイゴ</t>
    </rPh>
    <phoneticPr fontId="1"/>
  </si>
  <si>
    <t>均等割額</t>
    <rPh sb="0" eb="3">
      <t>キントウワリ</t>
    </rPh>
    <rPh sb="3" eb="4">
      <t>ガク</t>
    </rPh>
    <phoneticPr fontId="1"/>
  </si>
  <si>
    <t>課税限度額</t>
    <rPh sb="0" eb="2">
      <t>カゼイ</t>
    </rPh>
    <rPh sb="2" eb="4">
      <t>ゲンド</t>
    </rPh>
    <rPh sb="4" eb="5">
      <t>ガク</t>
    </rPh>
    <phoneticPr fontId="1"/>
  </si>
  <si>
    <t>平等割</t>
    <rPh sb="0" eb="2">
      <t>ビョウドウ</t>
    </rPh>
    <rPh sb="2" eb="3">
      <t>ワリ</t>
    </rPh>
    <phoneticPr fontId="1"/>
  </si>
  <si>
    <t>合計所得</t>
    <rPh sb="0" eb="2">
      <t>ゴウケイ</t>
    </rPh>
    <rPh sb="2" eb="4">
      <t>ショトク</t>
    </rPh>
    <phoneticPr fontId="1"/>
  </si>
  <si>
    <t>給与収入</t>
    <rPh sb="0" eb="2">
      <t>キュウヨ</t>
    </rPh>
    <rPh sb="2" eb="4">
      <t>シュウニュウ</t>
    </rPh>
    <phoneticPr fontId="1"/>
  </si>
  <si>
    <t>年金収入</t>
    <rPh sb="0" eb="2">
      <t>ネンキン</t>
    </rPh>
    <rPh sb="2" eb="4">
      <t>シュウニュウ</t>
    </rPh>
    <phoneticPr fontId="1"/>
  </si>
  <si>
    <t>給与所得</t>
    <rPh sb="0" eb="2">
      <t>キュウヨ</t>
    </rPh>
    <rPh sb="2" eb="4">
      <t>ショトク</t>
    </rPh>
    <phoneticPr fontId="1"/>
  </si>
  <si>
    <t>その他の所得</t>
    <rPh sb="2" eb="3">
      <t>タ</t>
    </rPh>
    <rPh sb="4" eb="6">
      <t>ショトク</t>
    </rPh>
    <phoneticPr fontId="1"/>
  </si>
  <si>
    <t>年金所得</t>
    <rPh sb="0" eb="2">
      <t>ネンキン</t>
    </rPh>
    <rPh sb="2" eb="4">
      <t>ショトク</t>
    </rPh>
    <phoneticPr fontId="1"/>
  </si>
  <si>
    <t>給与所得者等</t>
    <rPh sb="0" eb="2">
      <t>キュウヨ</t>
    </rPh>
    <rPh sb="2" eb="4">
      <t>ショトク</t>
    </rPh>
    <rPh sb="4" eb="5">
      <t>シャ</t>
    </rPh>
    <rPh sb="5" eb="6">
      <t>トウ</t>
    </rPh>
    <phoneticPr fontId="1"/>
  </si>
  <si>
    <t>給与</t>
    <rPh sb="0" eb="2">
      <t>キュウヨ</t>
    </rPh>
    <phoneticPr fontId="1"/>
  </si>
  <si>
    <t>年金</t>
    <rPh sb="0" eb="2">
      <t>ネンキン</t>
    </rPh>
    <phoneticPr fontId="1"/>
  </si>
  <si>
    <t>基礎控除</t>
    <rPh sb="0" eb="2">
      <t>キソ</t>
    </rPh>
    <rPh sb="2" eb="4">
      <t>コウジョ</t>
    </rPh>
    <phoneticPr fontId="1"/>
  </si>
  <si>
    <t>所得者</t>
    <rPh sb="0" eb="2">
      <t>ショトク</t>
    </rPh>
    <rPh sb="2" eb="3">
      <t>シャ</t>
    </rPh>
    <phoneticPr fontId="1"/>
  </si>
  <si>
    <t>軽判人数</t>
    <rPh sb="0" eb="1">
      <t>ケイ</t>
    </rPh>
    <rPh sb="1" eb="2">
      <t>ハン</t>
    </rPh>
    <rPh sb="2" eb="4">
      <t>ニンズウ</t>
    </rPh>
    <phoneticPr fontId="1"/>
  </si>
  <si>
    <t>所得金額調整控除</t>
    <rPh sb="0" eb="2">
      <t>ショトク</t>
    </rPh>
    <rPh sb="2" eb="4">
      <t>キンガク</t>
    </rPh>
    <rPh sb="4" eb="6">
      <t>チョウセイ</t>
    </rPh>
    <rPh sb="6" eb="8">
      <t>コウジョ</t>
    </rPh>
    <phoneticPr fontId="1"/>
  </si>
  <si>
    <t>給与30%</t>
    <rPh sb="0" eb="2">
      <t>キュウヨ</t>
    </rPh>
    <phoneticPr fontId="1"/>
  </si>
  <si>
    <t>軽減判定所得</t>
    <rPh sb="0" eb="2">
      <t>ケイゲン</t>
    </rPh>
    <rPh sb="2" eb="4">
      <t>ハンテイ</t>
    </rPh>
    <rPh sb="4" eb="6">
      <t>ショトク</t>
    </rPh>
    <phoneticPr fontId="1"/>
  </si>
  <si>
    <t>軽判所得</t>
    <rPh sb="0" eb="1">
      <t>ケイ</t>
    </rPh>
    <rPh sb="1" eb="2">
      <t>ハン</t>
    </rPh>
    <rPh sb="2" eb="4">
      <t>ショトク</t>
    </rPh>
    <phoneticPr fontId="1"/>
  </si>
  <si>
    <t>軽減</t>
    <rPh sb="0" eb="2">
      <t>ケイゲン</t>
    </rPh>
    <phoneticPr fontId="1"/>
  </si>
  <si>
    <t>基準額</t>
    <rPh sb="0" eb="2">
      <t>キジュン</t>
    </rPh>
    <rPh sb="2" eb="3">
      <t>ガク</t>
    </rPh>
    <phoneticPr fontId="1"/>
  </si>
  <si>
    <t>１．加入期間を選択してください。月末に国民健康保険に加入する場合は、その月も数えます。</t>
    <rPh sb="2" eb="4">
      <t>カニュウ</t>
    </rPh>
    <rPh sb="4" eb="6">
      <t>キカン</t>
    </rPh>
    <rPh sb="7" eb="9">
      <t>センタク</t>
    </rPh>
    <rPh sb="36" eb="37">
      <t>ツキ</t>
    </rPh>
    <rPh sb="38" eb="39">
      <t>カゾ</t>
    </rPh>
    <phoneticPr fontId="1"/>
  </si>
  <si>
    <t>太枠内を入力してください。</t>
    <rPh sb="0" eb="2">
      <t>フトワク</t>
    </rPh>
    <rPh sb="2" eb="3">
      <t>ナイ</t>
    </rPh>
    <rPh sb="4" eb="6">
      <t>ニュウリョク</t>
    </rPh>
    <phoneticPr fontId="1"/>
  </si>
  <si>
    <t>国民健康保険税試算シート</t>
    <rPh sb="6" eb="7">
      <t>ゼイ</t>
    </rPh>
    <rPh sb="7" eb="9">
      <t>シサン</t>
    </rPh>
    <phoneticPr fontId="1"/>
  </si>
  <si>
    <t>１期あたり（年８回）</t>
    <rPh sb="1" eb="2">
      <t>キ</t>
    </rPh>
    <rPh sb="6" eb="7">
      <t>ネン</t>
    </rPh>
    <rPh sb="8" eb="9">
      <t>カイ</t>
    </rPh>
    <phoneticPr fontId="1"/>
  </si>
  <si>
    <t>ひと月あたり</t>
    <rPh sb="2" eb="3">
      <t>ツキ</t>
    </rPh>
    <phoneticPr fontId="1"/>
  </si>
  <si>
    <t>①　所得割額</t>
    <rPh sb="2" eb="4">
      <t>ショトク</t>
    </rPh>
    <rPh sb="4" eb="5">
      <t>ワリ</t>
    </rPh>
    <rPh sb="5" eb="6">
      <t>ガク</t>
    </rPh>
    <phoneticPr fontId="1"/>
  </si>
  <si>
    <t>②　均等割額</t>
    <rPh sb="2" eb="5">
      <t>キントウワリ</t>
    </rPh>
    <rPh sb="5" eb="6">
      <t>ガク</t>
    </rPh>
    <phoneticPr fontId="1"/>
  </si>
  <si>
    <t>金額</t>
    <rPh sb="0" eb="2">
      <t>キンガク</t>
    </rPh>
    <phoneticPr fontId="1"/>
  </si>
  <si>
    <t>％</t>
    <phoneticPr fontId="1"/>
  </si>
  <si>
    <t>税率等</t>
    <rPh sb="0" eb="2">
      <t>ゼイリツ</t>
    </rPh>
    <rPh sb="2" eb="3">
      <t>トウ</t>
    </rPh>
    <phoneticPr fontId="1"/>
  </si>
  <si>
    <t>医　療　分</t>
    <rPh sb="0" eb="1">
      <t>イ</t>
    </rPh>
    <rPh sb="2" eb="3">
      <t>リョウ</t>
    </rPh>
    <rPh sb="4" eb="5">
      <t>ブン</t>
    </rPh>
    <phoneticPr fontId="1"/>
  </si>
  <si>
    <t>介　護　分</t>
    <rPh sb="0" eb="1">
      <t>スケ</t>
    </rPh>
    <rPh sb="2" eb="3">
      <t>マモル</t>
    </rPh>
    <rPh sb="4" eb="5">
      <t>ブン</t>
    </rPh>
    <phoneticPr fontId="1"/>
  </si>
  <si>
    <t>区　分</t>
    <rPh sb="0" eb="1">
      <t>ク</t>
    </rPh>
    <rPh sb="2" eb="3">
      <t>ブン</t>
    </rPh>
    <phoneticPr fontId="1"/>
  </si>
  <si>
    <t>試算結果</t>
    <rPh sb="0" eb="2">
      <t>シサン</t>
    </rPh>
    <rPh sb="2" eb="4">
      <t>ケッカ</t>
    </rPh>
    <phoneticPr fontId="1"/>
  </si>
  <si>
    <t>基準総所得</t>
    <rPh sb="0" eb="2">
      <t>キジュン</t>
    </rPh>
    <rPh sb="2" eb="5">
      <t>ソウショトク</t>
    </rPh>
    <phoneticPr fontId="1"/>
  </si>
  <si>
    <t>(参考)　国民健康保険税内訳</t>
    <rPh sb="1" eb="3">
      <t>サンコウ</t>
    </rPh>
    <rPh sb="5" eb="7">
      <t>コクミン</t>
    </rPh>
    <rPh sb="7" eb="9">
      <t>ケンコウ</t>
    </rPh>
    <rPh sb="9" eb="11">
      <t>ホケン</t>
    </rPh>
    <rPh sb="11" eb="12">
      <t>ゼイ</t>
    </rPh>
    <rPh sb="12" eb="14">
      <t>ウチワケ</t>
    </rPh>
    <phoneticPr fontId="1"/>
  </si>
  <si>
    <t>※ 試算金額について、出来る限り正確な試算金額をお伝え出来るよう努力をしておりますが、実際の金額と異なる場合があります。</t>
    <phoneticPr fontId="1"/>
  </si>
  <si>
    <t>非自発
(注①)</t>
    <rPh sb="0" eb="1">
      <t>ヒ</t>
    </rPh>
    <rPh sb="1" eb="3">
      <t>ジハツ</t>
    </rPh>
    <rPh sb="5" eb="6">
      <t>チュウ</t>
    </rPh>
    <phoneticPr fontId="1"/>
  </si>
  <si>
    <t>擬主
(注②)</t>
    <rPh sb="0" eb="1">
      <t>ギ</t>
    </rPh>
    <rPh sb="1" eb="2">
      <t>ヌシ</t>
    </rPh>
    <rPh sb="4" eb="5">
      <t>チュウ</t>
    </rPh>
    <phoneticPr fontId="1"/>
  </si>
  <si>
    <t>注②：擬主欄は、世帯主で社会保険に加入している等、国民健康保険に加入していない方が該当します。ドロップダウンボタンより●を選択してください。</t>
    <rPh sb="0" eb="1">
      <t>チュウ</t>
    </rPh>
    <rPh sb="3" eb="4">
      <t>ギ</t>
    </rPh>
    <rPh sb="4" eb="5">
      <t>ヌシ</t>
    </rPh>
    <rPh sb="5" eb="6">
      <t>ラン</t>
    </rPh>
    <rPh sb="8" eb="10">
      <t>セタイ</t>
    </rPh>
    <rPh sb="10" eb="11">
      <t>ヌシ</t>
    </rPh>
    <rPh sb="12" eb="14">
      <t>シャカイ</t>
    </rPh>
    <rPh sb="14" eb="16">
      <t>ホケン</t>
    </rPh>
    <rPh sb="17" eb="19">
      <t>カニュウ</t>
    </rPh>
    <rPh sb="23" eb="24">
      <t>トウ</t>
    </rPh>
    <rPh sb="25" eb="27">
      <t>コクミン</t>
    </rPh>
    <rPh sb="27" eb="29">
      <t>ケンコウ</t>
    </rPh>
    <rPh sb="29" eb="31">
      <t>ホケン</t>
    </rPh>
    <rPh sb="32" eb="34">
      <t>カニュウ</t>
    </rPh>
    <rPh sb="39" eb="40">
      <t>カタ</t>
    </rPh>
    <rPh sb="41" eb="43">
      <t>ガイトウ</t>
    </rPh>
    <rPh sb="61" eb="63">
      <t>センタク</t>
    </rPh>
    <phoneticPr fontId="1"/>
  </si>
  <si>
    <t>注①：非自発欄は、会社都合により離職した65歳未満の方で、雇用保険の受給資格がある方については申告により給与所得を100分の30とみなすことができます。該当となりそうな場合はドロップダウンボタンより●を選択してください。</t>
    <rPh sb="0" eb="1">
      <t>チュウ</t>
    </rPh>
    <rPh sb="3" eb="4">
      <t>ヒ</t>
    </rPh>
    <rPh sb="4" eb="6">
      <t>ジハツ</t>
    </rPh>
    <rPh sb="6" eb="7">
      <t>ラン</t>
    </rPh>
    <rPh sb="9" eb="11">
      <t>カイシャ</t>
    </rPh>
    <rPh sb="11" eb="13">
      <t>ツゴウ</t>
    </rPh>
    <rPh sb="16" eb="18">
      <t>リショク</t>
    </rPh>
    <rPh sb="22" eb="23">
      <t>サイ</t>
    </rPh>
    <rPh sb="23" eb="25">
      <t>ミマン</t>
    </rPh>
    <rPh sb="26" eb="27">
      <t>カタ</t>
    </rPh>
    <rPh sb="29" eb="31">
      <t>コヨウ</t>
    </rPh>
    <rPh sb="31" eb="33">
      <t>ホケン</t>
    </rPh>
    <rPh sb="34" eb="36">
      <t>ジュキュウ</t>
    </rPh>
    <rPh sb="36" eb="38">
      <t>シカク</t>
    </rPh>
    <rPh sb="41" eb="42">
      <t>カタ</t>
    </rPh>
    <rPh sb="47" eb="49">
      <t>シンコク</t>
    </rPh>
    <rPh sb="52" eb="54">
      <t>キュウヨ</t>
    </rPh>
    <rPh sb="54" eb="56">
      <t>ショトク</t>
    </rPh>
    <rPh sb="60" eb="61">
      <t>ブン</t>
    </rPh>
    <rPh sb="76" eb="78">
      <t>ガイトウ</t>
    </rPh>
    <rPh sb="84" eb="86">
      <t>バアイ</t>
    </rPh>
    <rPh sb="101" eb="103">
      <t>センタク</t>
    </rPh>
    <phoneticPr fontId="1"/>
  </si>
  <si>
    <t>適用見込の軽減率</t>
    <rPh sb="0" eb="2">
      <t>テキヨウ</t>
    </rPh>
    <rPh sb="2" eb="4">
      <t>ミコミ</t>
    </rPh>
    <rPh sb="5" eb="7">
      <t>ケイゲン</t>
    </rPh>
    <rPh sb="7" eb="8">
      <t>リツ</t>
    </rPh>
    <phoneticPr fontId="1"/>
  </si>
  <si>
    <t>試算結果（軽減後）</t>
    <rPh sb="7" eb="8">
      <t>ゴ</t>
    </rPh>
    <phoneticPr fontId="1"/>
  </si>
  <si>
    <t>保険税額</t>
    <rPh sb="0" eb="2">
      <t>ホケン</t>
    </rPh>
    <rPh sb="2" eb="4">
      <t>ゼイガク</t>
    </rPh>
    <rPh sb="3" eb="4">
      <t>ガク</t>
    </rPh>
    <phoneticPr fontId="1"/>
  </si>
  <si>
    <t>軽判所得</t>
    <rPh sb="0" eb="1">
      <t>ケイ</t>
    </rPh>
    <rPh sb="1" eb="2">
      <t>ワカ</t>
    </rPh>
    <rPh sb="2" eb="4">
      <t>ショトク</t>
    </rPh>
    <phoneticPr fontId="1"/>
  </si>
  <si>
    <t>医療分</t>
    <rPh sb="0" eb="3">
      <t>イリョウブン</t>
    </rPh>
    <phoneticPr fontId="1"/>
  </si>
  <si>
    <t>所得割</t>
    <rPh sb="0" eb="3">
      <t>ショトクワリ</t>
    </rPh>
    <phoneticPr fontId="1"/>
  </si>
  <si>
    <t>介護分</t>
    <rPh sb="0" eb="3">
      <t>カイゴブン</t>
    </rPh>
    <phoneticPr fontId="1"/>
  </si>
  <si>
    <t>合計</t>
    <rPh sb="0" eb="2">
      <t>ゴウケイ</t>
    </rPh>
    <phoneticPr fontId="1"/>
  </si>
  <si>
    <t>給与収入</t>
    <rPh sb="0" eb="4">
      <t>キュウヨシュウニュウ</t>
    </rPh>
    <phoneticPr fontId="1"/>
  </si>
  <si>
    <t>年金収入</t>
    <rPh sb="0" eb="4">
      <t>ネンキンシュウニュウ</t>
    </rPh>
    <phoneticPr fontId="1"/>
  </si>
  <si>
    <t>対象者</t>
    <rPh sb="0" eb="3">
      <t>タイショウシャ</t>
    </rPh>
    <phoneticPr fontId="1"/>
  </si>
  <si>
    <t>区分</t>
    <rPh sb="0" eb="2">
      <t>クブン</t>
    </rPh>
    <phoneticPr fontId="1"/>
  </si>
  <si>
    <t>7歳～17歳</t>
    <rPh sb="1" eb="2">
      <t>サイ</t>
    </rPh>
    <rPh sb="5" eb="6">
      <t>サイ</t>
    </rPh>
    <phoneticPr fontId="1"/>
  </si>
  <si>
    <t>18歳～39歳</t>
    <rPh sb="2" eb="3">
      <t>サイ</t>
    </rPh>
    <rPh sb="6" eb="7">
      <t>サイ</t>
    </rPh>
    <phoneticPr fontId="1"/>
  </si>
  <si>
    <t>多子該当</t>
    <rPh sb="0" eb="2">
      <t>タシ</t>
    </rPh>
    <rPh sb="2" eb="4">
      <t>ガイトウ</t>
    </rPh>
    <phoneticPr fontId="1"/>
  </si>
  <si>
    <t>多子
減免</t>
    <rPh sb="0" eb="2">
      <t>タシ</t>
    </rPh>
    <rPh sb="3" eb="5">
      <t>ゲンメン</t>
    </rPh>
    <phoneticPr fontId="1"/>
  </si>
  <si>
    <t>調整
控除
(注③)</t>
    <rPh sb="0" eb="2">
      <t>チョウセイ</t>
    </rPh>
    <rPh sb="3" eb="5">
      <t>コウジョ</t>
    </rPh>
    <rPh sb="7" eb="8">
      <t>チュウ</t>
    </rPh>
    <phoneticPr fontId="1"/>
  </si>
  <si>
    <t>0歳～6歳(未就学児)</t>
    <rPh sb="1" eb="2">
      <t>サイ</t>
    </rPh>
    <rPh sb="4" eb="5">
      <t>サイ</t>
    </rPh>
    <rPh sb="6" eb="10">
      <t>ミシュウガクジ</t>
    </rPh>
    <phoneticPr fontId="1"/>
  </si>
  <si>
    <t>注③：年末調整済の給与収入が850万以上で①本人が特別障害者②23歳未満の扶養あり③特別障害者の扶養あり のいずれかに該当する方に対する所得金額調整控除です。ドロップダウンより●を選択してください。</t>
    <rPh sb="0" eb="1">
      <t>チュウ</t>
    </rPh>
    <rPh sb="3" eb="5">
      <t>ネンマツ</t>
    </rPh>
    <rPh sb="5" eb="7">
      <t>チョウセイ</t>
    </rPh>
    <rPh sb="7" eb="8">
      <t>ズ</t>
    </rPh>
    <rPh sb="9" eb="11">
      <t>キュウヨ</t>
    </rPh>
    <rPh sb="11" eb="13">
      <t>シュウニュウ</t>
    </rPh>
    <rPh sb="17" eb="18">
      <t>マン</t>
    </rPh>
    <rPh sb="18" eb="20">
      <t>イジョウ</t>
    </rPh>
    <rPh sb="22" eb="24">
      <t>ホンニン</t>
    </rPh>
    <rPh sb="25" eb="27">
      <t>トクベツ</t>
    </rPh>
    <rPh sb="27" eb="30">
      <t>ショウガイシャ</t>
    </rPh>
    <rPh sb="33" eb="36">
      <t>サイミマン</t>
    </rPh>
    <rPh sb="37" eb="39">
      <t>フヨウ</t>
    </rPh>
    <rPh sb="42" eb="44">
      <t>トクベツ</t>
    </rPh>
    <rPh sb="44" eb="47">
      <t>ショウガイシャ</t>
    </rPh>
    <rPh sb="48" eb="50">
      <t>フヨウ</t>
    </rPh>
    <rPh sb="59" eb="61">
      <t>ガイトウ</t>
    </rPh>
    <rPh sb="63" eb="64">
      <t>カタ</t>
    </rPh>
    <rPh sb="65" eb="66">
      <t>タイ</t>
    </rPh>
    <rPh sb="90" eb="92">
      <t>センタク</t>
    </rPh>
    <phoneticPr fontId="1"/>
  </si>
  <si>
    <t>均等割</t>
    <rPh sb="0" eb="3">
      <t>キントウワリ</t>
    </rPh>
    <phoneticPr fontId="1"/>
  </si>
  <si>
    <t>支援金分</t>
    <rPh sb="0" eb="4">
      <t>シエンキンブン</t>
    </rPh>
    <phoneticPr fontId="1"/>
  </si>
  <si>
    <t>　年度途中に40歳となる方、65歳となる方については、介護分が誕生月以降変更となりますが、この試算シートでは対応しておりません。</t>
    <rPh sb="1" eb="3">
      <t>ネンド</t>
    </rPh>
    <rPh sb="3" eb="5">
      <t>トチュウ</t>
    </rPh>
    <rPh sb="8" eb="9">
      <t>サイ</t>
    </rPh>
    <rPh sb="12" eb="13">
      <t>カタ</t>
    </rPh>
    <rPh sb="16" eb="17">
      <t>サイ</t>
    </rPh>
    <rPh sb="20" eb="21">
      <t>カタ</t>
    </rPh>
    <rPh sb="27" eb="29">
      <t>カイゴ</t>
    </rPh>
    <rPh sb="29" eb="30">
      <t>ブン</t>
    </rPh>
    <rPh sb="31" eb="34">
      <t>タンジョウヅキ</t>
    </rPh>
    <rPh sb="34" eb="36">
      <t>イコウ</t>
    </rPh>
    <rPh sb="36" eb="38">
      <t>ヘンコウ</t>
    </rPh>
    <rPh sb="47" eb="49">
      <t>シサン</t>
    </rPh>
    <rPh sb="54" eb="56">
      <t>タイオウ</t>
    </rPh>
    <phoneticPr fontId="1"/>
  </si>
  <si>
    <t>　年度途中に75歳となる方は、誕生月以降後期高齢者医療制度に移行し、国民健康保険税が発生しなくなりますが、この試算シートでは対応しておりません。</t>
    <rPh sb="1" eb="2">
      <t>ネン</t>
    </rPh>
    <rPh sb="2" eb="3">
      <t>ド</t>
    </rPh>
    <rPh sb="3" eb="5">
      <t>トチュウ</t>
    </rPh>
    <rPh sb="8" eb="9">
      <t>サイ</t>
    </rPh>
    <rPh sb="12" eb="13">
      <t>カタ</t>
    </rPh>
    <rPh sb="15" eb="18">
      <t>タンジョウヅキ</t>
    </rPh>
    <rPh sb="18" eb="20">
      <t>イコウ</t>
    </rPh>
    <rPh sb="20" eb="25">
      <t>コウキコウレイシャ</t>
    </rPh>
    <rPh sb="25" eb="27">
      <t>イリョウ</t>
    </rPh>
    <rPh sb="27" eb="29">
      <t>セイド</t>
    </rPh>
    <rPh sb="30" eb="32">
      <t>イコウ</t>
    </rPh>
    <rPh sb="34" eb="41">
      <t>コクミンケンコウホケンゼイ</t>
    </rPh>
    <rPh sb="42" eb="44">
      <t>ハッセイ</t>
    </rPh>
    <rPh sb="55" eb="57">
      <t>シサン</t>
    </rPh>
    <rPh sb="62" eb="64">
      <t>タイオウ</t>
    </rPh>
    <phoneticPr fontId="1"/>
  </si>
  <si>
    <t>　加入者全員が1年間加入している場合を前提に試算しています。</t>
    <rPh sb="1" eb="6">
      <t>カニュウシャゼンイン</t>
    </rPh>
    <rPh sb="8" eb="10">
      <t>ネンカン</t>
    </rPh>
    <rPh sb="10" eb="12">
      <t>カニュウ</t>
    </rPh>
    <rPh sb="16" eb="18">
      <t>バアイ</t>
    </rPh>
    <rPh sb="19" eb="21">
      <t>ゼンテイ</t>
    </rPh>
    <rPh sb="22" eb="24">
      <t>シサン</t>
    </rPh>
    <phoneticPr fontId="1"/>
  </si>
  <si>
    <t>　世帯主及び加入者全員の所得が判明している場合を前提に試算しています。</t>
    <rPh sb="1" eb="4">
      <t>セタイヌシ</t>
    </rPh>
    <rPh sb="4" eb="5">
      <t>オヨ</t>
    </rPh>
    <rPh sb="6" eb="9">
      <t>カニュウシャ</t>
    </rPh>
    <rPh sb="9" eb="11">
      <t>ゼンイン</t>
    </rPh>
    <rPh sb="12" eb="14">
      <t>ショトク</t>
    </rPh>
    <rPh sb="15" eb="17">
      <t>ハンメイ</t>
    </rPh>
    <rPh sb="21" eb="23">
      <t>バアイ</t>
    </rPh>
    <rPh sb="24" eb="26">
      <t>ゼンテイ</t>
    </rPh>
    <rPh sb="27" eb="29">
      <t>シサン</t>
    </rPh>
    <phoneticPr fontId="1"/>
  </si>
  <si>
    <t>世帯主</t>
    <rPh sb="0" eb="3">
      <t>セタイヌシ</t>
    </rPh>
    <phoneticPr fontId="1"/>
  </si>
  <si>
    <t>加入者１</t>
    <rPh sb="0" eb="3">
      <t>カニュウシャ</t>
    </rPh>
    <phoneticPr fontId="1"/>
  </si>
  <si>
    <t>加入者２</t>
    <rPh sb="0" eb="3">
      <t>カニュウシャ</t>
    </rPh>
    <phoneticPr fontId="1"/>
  </si>
  <si>
    <t>加入者３</t>
    <rPh sb="0" eb="3">
      <t>カニュウシャ</t>
    </rPh>
    <phoneticPr fontId="1"/>
  </si>
  <si>
    <t>加入者４</t>
    <rPh sb="0" eb="3">
      <t>カニュウシャ</t>
    </rPh>
    <phoneticPr fontId="1"/>
  </si>
  <si>
    <t>加入者５</t>
    <rPh sb="0" eb="3">
      <t>カニュウシャ</t>
    </rPh>
    <phoneticPr fontId="1"/>
  </si>
  <si>
    <t>加入者６</t>
    <rPh sb="0" eb="3">
      <t>カニュウシャ</t>
    </rPh>
    <phoneticPr fontId="1"/>
  </si>
  <si>
    <t>加入者７</t>
    <rPh sb="0" eb="3">
      <t>カニュウシャ</t>
    </rPh>
    <phoneticPr fontId="1"/>
  </si>
  <si>
    <t>●</t>
    <phoneticPr fontId="1"/>
  </si>
  <si>
    <t>非自初的失業※２</t>
    <rPh sb="0" eb="1">
      <t>ヒ</t>
    </rPh>
    <rPh sb="1" eb="2">
      <t>ジ</t>
    </rPh>
    <rPh sb="2" eb="3">
      <t>ハツ</t>
    </rPh>
    <rPh sb="3" eb="4">
      <t>テキ</t>
    </rPh>
    <rPh sb="4" eb="6">
      <t>シツギョウ</t>
    </rPh>
    <phoneticPr fontId="1"/>
  </si>
  <si>
    <t>調整控除
※３</t>
    <rPh sb="0" eb="2">
      <t>チョウセイ</t>
    </rPh>
    <rPh sb="2" eb="4">
      <t>コウジョ</t>
    </rPh>
    <phoneticPr fontId="1"/>
  </si>
  <si>
    <t>　この試算シートは、国民健康保険税の概算額を試算したものであり、実際の課税額とは異なる場合があります。実際の課税額は、世帯主に郵送する「桶川市国民健康保険税納税通知書」により確認ください。</t>
    <rPh sb="3" eb="5">
      <t>シサン</t>
    </rPh>
    <rPh sb="10" eb="17">
      <t>コクミンケンコウホケンゼイ</t>
    </rPh>
    <rPh sb="18" eb="21">
      <t>ガイサンガク</t>
    </rPh>
    <rPh sb="22" eb="24">
      <t>シサン</t>
    </rPh>
    <rPh sb="32" eb="34">
      <t>ジッサイ</t>
    </rPh>
    <rPh sb="35" eb="38">
      <t>カゼイガク</t>
    </rPh>
    <rPh sb="40" eb="41">
      <t>コト</t>
    </rPh>
    <rPh sb="43" eb="45">
      <t>バアイ</t>
    </rPh>
    <rPh sb="51" eb="53">
      <t>ジッサイ</t>
    </rPh>
    <rPh sb="54" eb="57">
      <t>カゼイガク</t>
    </rPh>
    <rPh sb="59" eb="62">
      <t>セタイヌシ</t>
    </rPh>
    <rPh sb="63" eb="65">
      <t>ユウソウ</t>
    </rPh>
    <rPh sb="68" eb="71">
      <t>オケガワシ</t>
    </rPh>
    <rPh sb="71" eb="78">
      <t>コクミンケンコウホケンゼイ</t>
    </rPh>
    <rPh sb="78" eb="83">
      <t>ノウゼイツウチショ</t>
    </rPh>
    <rPh sb="87" eb="89">
      <t>カクニン</t>
    </rPh>
    <phoneticPr fontId="1"/>
  </si>
  <si>
    <t>注意事項</t>
    <rPh sb="0" eb="2">
      <t>チュウイ</t>
    </rPh>
    <rPh sb="2" eb="4">
      <t>ジコウ</t>
    </rPh>
    <phoneticPr fontId="1"/>
  </si>
  <si>
    <t>　分離課税などの所得がある場合は、対応していません</t>
    <rPh sb="1" eb="5">
      <t>ブンリカゼイ</t>
    </rPh>
    <rPh sb="8" eb="10">
      <t>ショトク</t>
    </rPh>
    <rPh sb="13" eb="15">
      <t>バアイ</t>
    </rPh>
    <rPh sb="17" eb="19">
      <t>タイオウ</t>
    </rPh>
    <phoneticPr fontId="1"/>
  </si>
  <si>
    <t>部分については、該当の場合にドロップダウンリストから選択してください</t>
    <rPh sb="0" eb="2">
      <t>ブブン</t>
    </rPh>
    <rPh sb="8" eb="10">
      <t>ガイトウ</t>
    </rPh>
    <rPh sb="11" eb="13">
      <t>バアイ</t>
    </rPh>
    <rPh sb="26" eb="28">
      <t>センタク</t>
    </rPh>
    <phoneticPr fontId="1"/>
  </si>
  <si>
    <r>
      <t>※３　年末調整済の給与収入が850万以上で、かつ、①本人が特別障害者②23歳未満の扶養あり
　　③特別障害者の扶養ありのいずれかに該当する方に対する所得金額調整控除です。
　　</t>
    </r>
    <r>
      <rPr>
        <sz val="12"/>
        <color rgb="FFFF0000"/>
        <rFont val="BIZ UDP明朝 Medium"/>
        <family val="1"/>
        <charset val="128"/>
      </rPr>
      <t>該当する方のみ、ドロップダウンより●を選択</t>
    </r>
    <r>
      <rPr>
        <sz val="12"/>
        <color theme="1"/>
        <rFont val="BIZ UDP明朝 Medium"/>
        <family val="1"/>
        <charset val="128"/>
      </rPr>
      <t>してください。</t>
    </r>
    <rPh sb="3" eb="5">
      <t>ネンマツ</t>
    </rPh>
    <rPh sb="5" eb="7">
      <t>チョウセイ</t>
    </rPh>
    <rPh sb="7" eb="8">
      <t>ズ</t>
    </rPh>
    <rPh sb="9" eb="11">
      <t>キュウヨ</t>
    </rPh>
    <rPh sb="11" eb="13">
      <t>シュウニュウ</t>
    </rPh>
    <rPh sb="17" eb="18">
      <t>マン</t>
    </rPh>
    <rPh sb="18" eb="20">
      <t>イジョウ</t>
    </rPh>
    <rPh sb="26" eb="28">
      <t>ホンニン</t>
    </rPh>
    <rPh sb="29" eb="31">
      <t>トクベツ</t>
    </rPh>
    <rPh sb="31" eb="34">
      <t>ショウガイシャ</t>
    </rPh>
    <rPh sb="37" eb="40">
      <t>サイミマン</t>
    </rPh>
    <rPh sb="41" eb="43">
      <t>フヨウ</t>
    </rPh>
    <rPh sb="49" eb="51">
      <t>トクベツ</t>
    </rPh>
    <rPh sb="51" eb="54">
      <t>ショウガイシャ</t>
    </rPh>
    <rPh sb="55" eb="57">
      <t>フヨウ</t>
    </rPh>
    <rPh sb="65" eb="67">
      <t>ガイトウ</t>
    </rPh>
    <rPh sb="69" eb="70">
      <t>カタ</t>
    </rPh>
    <rPh sb="71" eb="72">
      <t>タイ</t>
    </rPh>
    <rPh sb="88" eb="90">
      <t>ガイトウ</t>
    </rPh>
    <rPh sb="92" eb="93">
      <t>カタ</t>
    </rPh>
    <rPh sb="107" eb="109">
      <t>センタク</t>
    </rPh>
    <phoneticPr fontId="1"/>
  </si>
  <si>
    <r>
      <t>※２　</t>
    </r>
    <r>
      <rPr>
        <sz val="12"/>
        <color rgb="FFFF0000"/>
        <rFont val="BIZ UDP明朝 Medium"/>
        <family val="1"/>
        <charset val="128"/>
      </rPr>
      <t>会社都合</t>
    </r>
    <r>
      <rPr>
        <sz val="12"/>
        <color theme="1"/>
        <rFont val="BIZ UDP明朝 Medium"/>
        <family val="1"/>
        <charset val="128"/>
      </rPr>
      <t>により離職した65歳未満の方で、雇用保険の受給資格がある方については申告により
　　給与所得を100分の30とみなすことができます。</t>
    </r>
    <r>
      <rPr>
        <sz val="12"/>
        <color rgb="FFFF0000"/>
        <rFont val="BIZ UDP明朝 Medium"/>
        <family val="1"/>
        <charset val="128"/>
      </rPr>
      <t>該当する方のみ、ドロップダウンボタンより●を
　　選択</t>
    </r>
    <r>
      <rPr>
        <sz val="12"/>
        <color theme="1"/>
        <rFont val="BIZ UDP明朝 Medium"/>
        <family val="1"/>
        <charset val="128"/>
      </rPr>
      <t>してください。</t>
    </r>
    <rPh sb="3" eb="5">
      <t>カイシャ</t>
    </rPh>
    <rPh sb="5" eb="7">
      <t>ツゴウ</t>
    </rPh>
    <rPh sb="10" eb="12">
      <t>リショク</t>
    </rPh>
    <rPh sb="16" eb="17">
      <t>サイ</t>
    </rPh>
    <rPh sb="17" eb="19">
      <t>ミマン</t>
    </rPh>
    <rPh sb="20" eb="21">
      <t>カタ</t>
    </rPh>
    <rPh sb="23" eb="25">
      <t>コヨウ</t>
    </rPh>
    <rPh sb="25" eb="27">
      <t>ホケン</t>
    </rPh>
    <rPh sb="28" eb="30">
      <t>ジュキュウ</t>
    </rPh>
    <rPh sb="30" eb="32">
      <t>シカク</t>
    </rPh>
    <rPh sb="35" eb="36">
      <t>カタ</t>
    </rPh>
    <rPh sb="41" eb="43">
      <t>シンコク</t>
    </rPh>
    <rPh sb="49" eb="51">
      <t>キュウヨ</t>
    </rPh>
    <rPh sb="51" eb="53">
      <t>ショトク</t>
    </rPh>
    <rPh sb="57" eb="58">
      <t>ブン</t>
    </rPh>
    <rPh sb="73" eb="75">
      <t>ガイトウ</t>
    </rPh>
    <rPh sb="77" eb="78">
      <t>カタ</t>
    </rPh>
    <rPh sb="98" eb="100">
      <t>センタク</t>
    </rPh>
    <phoneticPr fontId="1"/>
  </si>
  <si>
    <t>部分については、源泉徴収票、確定申告書などから入力してください</t>
    <rPh sb="0" eb="2">
      <t>ブブン</t>
    </rPh>
    <rPh sb="8" eb="13">
      <t>ゲンセンチョウシュウヒョウ</t>
    </rPh>
    <rPh sb="14" eb="19">
      <t>カクテイシンコクショ</t>
    </rPh>
    <rPh sb="23" eb="25">
      <t>ニュウリョク</t>
    </rPh>
    <phoneticPr fontId="1"/>
  </si>
  <si>
    <r>
      <t xml:space="preserve">年齢
</t>
    </r>
    <r>
      <rPr>
        <sz val="12"/>
        <color rgb="FFFF0000"/>
        <rFont val="BIZ UDゴシック"/>
        <family val="3"/>
        <charset val="128"/>
      </rPr>
      <t>入力必須</t>
    </r>
    <rPh sb="0" eb="2">
      <t>ネンレイ</t>
    </rPh>
    <rPh sb="3" eb="5">
      <t>ニュウリョク</t>
    </rPh>
    <rPh sb="5" eb="7">
      <t>ヒッス</t>
    </rPh>
    <phoneticPr fontId="1"/>
  </si>
  <si>
    <t>擬制世帯主※１</t>
    <rPh sb="0" eb="2">
      <t>ギセイ</t>
    </rPh>
    <rPh sb="2" eb="5">
      <t>セタイヌシ</t>
    </rPh>
    <phoneticPr fontId="1"/>
  </si>
  <si>
    <r>
      <t>※１　</t>
    </r>
    <r>
      <rPr>
        <sz val="12"/>
        <color rgb="FFFF0000"/>
        <rFont val="BIZ UDP明朝 Medium"/>
        <family val="1"/>
        <charset val="128"/>
      </rPr>
      <t>世帯主が国民健康保険に</t>
    </r>
    <r>
      <rPr>
        <b/>
        <sz val="12"/>
        <color rgb="FFFF0000"/>
        <rFont val="BIZ UDP明朝 Medium"/>
        <family val="1"/>
        <charset val="128"/>
      </rPr>
      <t>加入していない</t>
    </r>
    <r>
      <rPr>
        <sz val="12"/>
        <color rgb="FFFF0000"/>
        <rFont val="BIZ UDP明朝 Medium"/>
        <family val="1"/>
        <charset val="128"/>
      </rPr>
      <t>方が該当</t>
    </r>
    <r>
      <rPr>
        <sz val="12"/>
        <color theme="1"/>
        <rFont val="BIZ UDP明朝 Medium"/>
        <family val="1"/>
        <charset val="128"/>
      </rPr>
      <t>します。</t>
    </r>
    <r>
      <rPr>
        <sz val="12"/>
        <color rgb="FFFF0000"/>
        <rFont val="BIZ UDP明朝 Medium"/>
        <family val="1"/>
        <charset val="128"/>
      </rPr>
      <t>該当する方のみ、ドロップダウン
　　ボタンより●を選択</t>
    </r>
    <r>
      <rPr>
        <sz val="12"/>
        <color theme="1"/>
        <rFont val="BIZ UDP明朝 Medium"/>
        <family val="1"/>
        <charset val="128"/>
      </rPr>
      <t>してください。</t>
    </r>
    <rPh sb="3" eb="5">
      <t>セタイ</t>
    </rPh>
    <rPh sb="5" eb="6">
      <t>ヌシ</t>
    </rPh>
    <rPh sb="7" eb="9">
      <t>コクミン</t>
    </rPh>
    <rPh sb="9" eb="11">
      <t>ケンコウ</t>
    </rPh>
    <rPh sb="11" eb="13">
      <t>ホケン</t>
    </rPh>
    <rPh sb="14" eb="16">
      <t>カニュウ</t>
    </rPh>
    <rPh sb="21" eb="22">
      <t>カタ</t>
    </rPh>
    <rPh sb="23" eb="25">
      <t>ガイトウ</t>
    </rPh>
    <rPh sb="29" eb="31">
      <t>ガイトウ</t>
    </rPh>
    <rPh sb="33" eb="34">
      <t>カタ</t>
    </rPh>
    <rPh sb="54" eb="56">
      <t>センタク</t>
    </rPh>
    <phoneticPr fontId="1"/>
  </si>
  <si>
    <t>桶川市　国民健康保険税　試算シート（令和８年度・令和７年度比較）</t>
    <rPh sb="0" eb="3">
      <t>オケガワシ</t>
    </rPh>
    <rPh sb="4" eb="11">
      <t>コクミンケンコウホケンゼイ</t>
    </rPh>
    <rPh sb="12" eb="14">
      <t>シサン</t>
    </rPh>
    <rPh sb="18" eb="20">
      <t>レイワ</t>
    </rPh>
    <rPh sb="21" eb="23">
      <t>ネンド</t>
    </rPh>
    <rPh sb="24" eb="26">
      <t>レイワ</t>
    </rPh>
    <rPh sb="27" eb="29">
      <t>ネンド</t>
    </rPh>
    <rPh sb="29" eb="31">
      <t>ヒカク</t>
    </rPh>
    <phoneticPr fontId="1"/>
  </si>
  <si>
    <t>令和８年度国民健康保険税課税額（１年間分）</t>
    <rPh sb="0" eb="2">
      <t>レイワ</t>
    </rPh>
    <rPh sb="3" eb="5">
      <t>ネンド</t>
    </rPh>
    <rPh sb="5" eb="12">
      <t>コクミンケンコウホケンゼイ</t>
    </rPh>
    <rPh sb="12" eb="15">
      <t>カゼイガク</t>
    </rPh>
    <rPh sb="17" eb="20">
      <t>ネンカンブン</t>
    </rPh>
    <phoneticPr fontId="1"/>
  </si>
  <si>
    <t>子育て所得割</t>
    <rPh sb="0" eb="2">
      <t>コソダ</t>
    </rPh>
    <rPh sb="3" eb="6">
      <t>ショトクワリ</t>
    </rPh>
    <phoneticPr fontId="1"/>
  </si>
  <si>
    <t>子育て均等割</t>
    <rPh sb="0" eb="2">
      <t>コソダ</t>
    </rPh>
    <rPh sb="3" eb="6">
      <t>キントウワリ</t>
    </rPh>
    <phoneticPr fontId="1"/>
  </si>
  <si>
    <t>子育て18歳均等割</t>
    <rPh sb="0" eb="2">
      <t>コソダ</t>
    </rPh>
    <rPh sb="5" eb="6">
      <t>サイ</t>
    </rPh>
    <rPh sb="6" eb="9">
      <t>キントウワリ</t>
    </rPh>
    <phoneticPr fontId="1"/>
  </si>
  <si>
    <t>令和８年度分の国民健康保険税(１年分)</t>
    <rPh sb="0" eb="2">
      <t>レイワ</t>
    </rPh>
    <rPh sb="13" eb="14">
      <t>ゼイ</t>
    </rPh>
    <phoneticPr fontId="1"/>
  </si>
  <si>
    <t>子育て</t>
    <rPh sb="0" eb="2">
      <t>コソダ</t>
    </rPh>
    <phoneticPr fontId="1"/>
  </si>
  <si>
    <t>高齢者支援分</t>
    <rPh sb="0" eb="3">
      <t>コウレイシャ</t>
    </rPh>
    <rPh sb="3" eb="6">
      <t>シエンブン</t>
    </rPh>
    <phoneticPr fontId="1"/>
  </si>
  <si>
    <t>医療分多子減免後</t>
    <rPh sb="0" eb="3">
      <t>イリョウブン</t>
    </rPh>
    <rPh sb="3" eb="8">
      <t>タシゲンメンゴ</t>
    </rPh>
    <phoneticPr fontId="1"/>
  </si>
  <si>
    <t>③ 18歳以上均等割(子育て支援分のみ)</t>
    <rPh sb="4" eb="5">
      <t>サイ</t>
    </rPh>
    <rPh sb="5" eb="7">
      <t>イジョウ</t>
    </rPh>
    <rPh sb="7" eb="10">
      <t>キントウワリ</t>
    </rPh>
    <rPh sb="11" eb="13">
      <t>コソダ</t>
    </rPh>
    <rPh sb="14" eb="17">
      <t>シエンブン</t>
    </rPh>
    <phoneticPr fontId="1"/>
  </si>
  <si>
    <t>子育て18歳</t>
    <rPh sb="0" eb="2">
      <t>コソダ</t>
    </rPh>
    <rPh sb="5" eb="6">
      <t>サイ</t>
    </rPh>
    <phoneticPr fontId="1"/>
  </si>
  <si>
    <t>④ 　▲均等割軽減額</t>
    <rPh sb="4" eb="7">
      <t>キントウワ</t>
    </rPh>
    <rPh sb="7" eb="9">
      <t>ケイゲン</t>
    </rPh>
    <rPh sb="9" eb="10">
      <t>ガク</t>
    </rPh>
    <phoneticPr fontId="1"/>
  </si>
  <si>
    <t>⑤　合計額（①＋②＋③－④）</t>
    <rPh sb="2" eb="4">
      <t>ゴウケイ</t>
    </rPh>
    <rPh sb="4" eb="5">
      <t>ガク</t>
    </rPh>
    <phoneticPr fontId="1"/>
  </si>
  <si>
    <t>支援分多子減免後</t>
    <rPh sb="0" eb="3">
      <t>シエンブン</t>
    </rPh>
    <rPh sb="3" eb="8">
      <t>タシゲンメンゴ</t>
    </rPh>
    <phoneticPr fontId="1"/>
  </si>
  <si>
    <t>⑥　▲限度超過額</t>
    <rPh sb="3" eb="5">
      <t>ゲンド</t>
    </rPh>
    <rPh sb="5" eb="7">
      <t>チョウカ</t>
    </rPh>
    <rPh sb="7" eb="8">
      <t>ガク</t>
    </rPh>
    <phoneticPr fontId="1"/>
  </si>
  <si>
    <t>上限660,000円</t>
    <rPh sb="0" eb="2">
      <t>ジョウゲン</t>
    </rPh>
    <rPh sb="9" eb="10">
      <t>エン</t>
    </rPh>
    <phoneticPr fontId="1"/>
  </si>
  <si>
    <t>上限260,000円</t>
    <rPh sb="0" eb="2">
      <t>ジョウゲン</t>
    </rPh>
    <rPh sb="9" eb="10">
      <t>エン</t>
    </rPh>
    <phoneticPr fontId="1"/>
  </si>
  <si>
    <t>上限170,000円</t>
    <rPh sb="0" eb="2">
      <t>ジョウゲン</t>
    </rPh>
    <rPh sb="9" eb="10">
      <t>エン</t>
    </rPh>
    <phoneticPr fontId="1"/>
  </si>
  <si>
    <r>
      <t>※ 保険税の軽減については、加入者以外の世帯員（世帯主・国保から後期高齢者保険に移行した方）の所得額も計算の対象となります。</t>
    </r>
    <r>
      <rPr>
        <u/>
        <sz val="10"/>
        <color theme="1"/>
        <rFont val="Meiryo UI"/>
        <family val="3"/>
        <charset val="128"/>
      </rPr>
      <t xml:space="preserve">世帯員に未申告の方がいる場合等、対象所得の範囲内であっても、軽減が適用されない
</t>
    </r>
    <r>
      <rPr>
        <sz val="10"/>
        <color theme="1"/>
        <rFont val="Meiryo UI"/>
        <family val="3"/>
        <charset val="128"/>
      </rPr>
      <t xml:space="preserve">     </t>
    </r>
    <r>
      <rPr>
        <u/>
        <sz val="10"/>
        <color theme="1"/>
        <rFont val="Meiryo UI"/>
        <family val="3"/>
        <charset val="128"/>
      </rPr>
      <t>ことがあります。</t>
    </r>
    <rPh sb="62" eb="65">
      <t>セタイイン</t>
    </rPh>
    <rPh sb="66" eb="69">
      <t>ミシンコク</t>
    </rPh>
    <rPh sb="70" eb="71">
      <t>カタ</t>
    </rPh>
    <rPh sb="74" eb="76">
      <t>バアイ</t>
    </rPh>
    <rPh sb="76" eb="77">
      <t>トウ</t>
    </rPh>
    <phoneticPr fontId="1"/>
  </si>
  <si>
    <t>※ 公的年金等に係る雑所得金額以外の所得に係る合計所得金額（退職所得含む）を1,000万円以下を仮定して試算しています。</t>
    <rPh sb="2" eb="4">
      <t>コウテキ</t>
    </rPh>
    <rPh sb="4" eb="6">
      <t>ネンキン</t>
    </rPh>
    <rPh sb="6" eb="7">
      <t>トウ</t>
    </rPh>
    <rPh sb="8" eb="9">
      <t>カカワ</t>
    </rPh>
    <rPh sb="10" eb="11">
      <t>ザツ</t>
    </rPh>
    <rPh sb="11" eb="13">
      <t>ショトク</t>
    </rPh>
    <rPh sb="13" eb="15">
      <t>キンガク</t>
    </rPh>
    <rPh sb="15" eb="17">
      <t>イガイ</t>
    </rPh>
    <rPh sb="18" eb="20">
      <t>ショトク</t>
    </rPh>
    <rPh sb="21" eb="22">
      <t>カカワ</t>
    </rPh>
    <rPh sb="23" eb="25">
      <t>ゴウケイ</t>
    </rPh>
    <rPh sb="25" eb="27">
      <t>ショトク</t>
    </rPh>
    <rPh sb="27" eb="29">
      <t>キンガク</t>
    </rPh>
    <rPh sb="30" eb="32">
      <t>タイショク</t>
    </rPh>
    <rPh sb="32" eb="34">
      <t>ショトク</t>
    </rPh>
    <rPh sb="34" eb="35">
      <t>フク</t>
    </rPh>
    <rPh sb="43" eb="47">
      <t>マンエンイカ</t>
    </rPh>
    <rPh sb="48" eb="50">
      <t>カテイ</t>
    </rPh>
    <rPh sb="52" eb="54">
      <t>シサン</t>
    </rPh>
    <phoneticPr fontId="1"/>
  </si>
  <si>
    <t>基準総所得金額の算出方法</t>
    <rPh sb="0" eb="2">
      <t>キジュン</t>
    </rPh>
    <rPh sb="2" eb="5">
      <t>ソウショトク</t>
    </rPh>
    <rPh sb="5" eb="7">
      <t>キンガク</t>
    </rPh>
    <rPh sb="8" eb="10">
      <t>サンシュツ</t>
    </rPh>
    <rPh sb="10" eb="12">
      <t>ホウホウ</t>
    </rPh>
    <phoneticPr fontId="2"/>
  </si>
  <si>
    <t>　保険税・所得割計算のもとになる基準総所得金額は、次のように加入者個人の前年中の収入・所得から算出し、世帯内で合算します。</t>
    <rPh sb="1" eb="3">
      <t>ホケン</t>
    </rPh>
    <rPh sb="3" eb="4">
      <t>ゼイ</t>
    </rPh>
    <rPh sb="5" eb="7">
      <t>ショトク</t>
    </rPh>
    <rPh sb="7" eb="8">
      <t>ワ</t>
    </rPh>
    <rPh sb="8" eb="10">
      <t>ケイサン</t>
    </rPh>
    <rPh sb="16" eb="18">
      <t>キジュン</t>
    </rPh>
    <rPh sb="18" eb="21">
      <t>ソウショトク</t>
    </rPh>
    <rPh sb="21" eb="23">
      <t>キンガク</t>
    </rPh>
    <rPh sb="25" eb="26">
      <t>ツギ</t>
    </rPh>
    <rPh sb="30" eb="33">
      <t>カニュウシャ</t>
    </rPh>
    <rPh sb="33" eb="35">
      <t>コジン</t>
    </rPh>
    <rPh sb="36" eb="38">
      <t>ゼンネン</t>
    </rPh>
    <rPh sb="38" eb="39">
      <t>チュウ</t>
    </rPh>
    <rPh sb="40" eb="42">
      <t>シュウニュウ</t>
    </rPh>
    <rPh sb="43" eb="45">
      <t>ショトク</t>
    </rPh>
    <rPh sb="47" eb="49">
      <t>サンシュツ</t>
    </rPh>
    <rPh sb="51" eb="53">
      <t>セタイ</t>
    </rPh>
    <rPh sb="53" eb="54">
      <t>ナイ</t>
    </rPh>
    <rPh sb="55" eb="57">
      <t>ガッサン</t>
    </rPh>
    <phoneticPr fontId="2"/>
  </si>
  <si>
    <t>限度超過額</t>
    <rPh sb="0" eb="5">
      <t>ゲンドチョウカガク</t>
    </rPh>
    <phoneticPr fontId="1"/>
  </si>
  <si>
    <t>最終課税額</t>
    <rPh sb="0" eb="5">
      <t>サイシュウカゼイガク</t>
    </rPh>
    <phoneticPr fontId="1"/>
  </si>
  <si>
    <t>≪</t>
  </si>
  <si>
    <t>給与収入</t>
    <rPh sb="0" eb="2">
      <t>キュウヨ</t>
    </rPh>
    <rPh sb="2" eb="4">
      <t>シュウニュウ</t>
    </rPh>
    <phoneticPr fontId="2"/>
  </si>
  <si>
    <t>≫</t>
  </si>
  <si>
    <t>給与収入金額　－　給与所得控除額　＝　給与所得</t>
  </si>
  <si>
    <t>⇒</t>
  </si>
  <si>
    <t>ア</t>
  </si>
  <si>
    <t>○　給与所得の速算表</t>
    <rPh sb="2" eb="4">
      <t>キュウヨ</t>
    </rPh>
    <rPh sb="4" eb="6">
      <t>ショトク</t>
    </rPh>
    <rPh sb="7" eb="9">
      <t>ソクサン</t>
    </rPh>
    <rPh sb="9" eb="10">
      <t>ヒョウ</t>
    </rPh>
    <phoneticPr fontId="2"/>
  </si>
  <si>
    <t>(単位:円)</t>
    <rPh sb="1" eb="3">
      <t>タンイ</t>
    </rPh>
    <rPh sb="4" eb="5">
      <t>エン</t>
    </rPh>
    <phoneticPr fontId="1"/>
  </si>
  <si>
    <t>給与等の収入金額の合計額</t>
    <rPh sb="0" eb="2">
      <t>キュウヨ</t>
    </rPh>
    <rPh sb="2" eb="3">
      <t>トウ</t>
    </rPh>
    <rPh sb="4" eb="6">
      <t>シュウニュウ</t>
    </rPh>
    <rPh sb="6" eb="8">
      <t>キンガク</t>
    </rPh>
    <rPh sb="9" eb="11">
      <t>ゴウケイ</t>
    </rPh>
    <rPh sb="11" eb="12">
      <t>ガク</t>
    </rPh>
    <phoneticPr fontId="2"/>
  </si>
  <si>
    <t>給与所得の金額</t>
    <rPh sb="0" eb="2">
      <t>キュウヨ</t>
    </rPh>
    <rPh sb="2" eb="4">
      <t>ショトク</t>
    </rPh>
    <rPh sb="5" eb="7">
      <t>キンガク</t>
    </rPh>
    <phoneticPr fontId="2"/>
  </si>
  <si>
    <t>　</t>
    <phoneticPr fontId="1"/>
  </si>
  <si>
    <t>から</t>
  </si>
  <si>
    <t>まで</t>
  </si>
  <si>
    <t>[収入]-650,000</t>
    <rPh sb="1" eb="3">
      <t>シュウニュウ</t>
    </rPh>
    <phoneticPr fontId="2"/>
  </si>
  <si>
    <t>A×2.4＋100,000</t>
    <phoneticPr fontId="2"/>
  </si>
  <si>
    <t>A×2.8-80,000</t>
    <phoneticPr fontId="2"/>
  </si>
  <si>
    <t>A×3.2-440,000</t>
    <phoneticPr fontId="2"/>
  </si>
  <si>
    <t>[収入]×90％-1,100,000</t>
    <rPh sb="1" eb="3">
      <t>シュウニュウ</t>
    </rPh>
    <phoneticPr fontId="2"/>
  </si>
  <si>
    <t>[収入]‐1,950,000</t>
    <rPh sb="1" eb="3">
      <t>シュウニュウ</t>
    </rPh>
    <phoneticPr fontId="2"/>
  </si>
  <si>
    <t>※A＝[収入]÷4（千円未満切り捨て）</t>
    <rPh sb="4" eb="6">
      <t>シュウニュウ</t>
    </rPh>
    <rPh sb="10" eb="12">
      <t>センエン</t>
    </rPh>
    <rPh sb="12" eb="14">
      <t>ミマン</t>
    </rPh>
    <rPh sb="14" eb="15">
      <t>キ</t>
    </rPh>
    <rPh sb="16" eb="17">
      <t>ス</t>
    </rPh>
    <phoneticPr fontId="1"/>
  </si>
  <si>
    <t>公的年金収入</t>
    <rPh sb="0" eb="2">
      <t>コウテキ</t>
    </rPh>
    <rPh sb="2" eb="4">
      <t>ネンキン</t>
    </rPh>
    <rPh sb="4" eb="6">
      <t>シュウニュウ</t>
    </rPh>
    <phoneticPr fontId="2"/>
  </si>
  <si>
    <t>年金収入金額　－　公的年金に係る控除額　＝　公的年金等雑所得</t>
    <rPh sb="0" eb="2">
      <t>ネンキン</t>
    </rPh>
    <rPh sb="2" eb="4">
      <t>シュウニュウ</t>
    </rPh>
    <rPh sb="4" eb="6">
      <t>キンガク</t>
    </rPh>
    <rPh sb="9" eb="11">
      <t>コウテキ</t>
    </rPh>
    <rPh sb="11" eb="13">
      <t>ネンキン</t>
    </rPh>
    <rPh sb="14" eb="15">
      <t>カカ</t>
    </rPh>
    <rPh sb="16" eb="18">
      <t>コウジョ</t>
    </rPh>
    <rPh sb="18" eb="19">
      <t>ガク</t>
    </rPh>
    <rPh sb="22" eb="24">
      <t>コウテキ</t>
    </rPh>
    <rPh sb="24" eb="26">
      <t>ネンキン</t>
    </rPh>
    <rPh sb="26" eb="27">
      <t>トウ</t>
    </rPh>
    <rPh sb="27" eb="28">
      <t>ザツ</t>
    </rPh>
    <rPh sb="28" eb="30">
      <t>ショトク</t>
    </rPh>
    <phoneticPr fontId="2"/>
  </si>
  <si>
    <t>イ</t>
  </si>
  <si>
    <t>○　公的年金等雑所得の速算表</t>
    <rPh sb="2" eb="4">
      <t>コウテキ</t>
    </rPh>
    <rPh sb="4" eb="6">
      <t>ネンキン</t>
    </rPh>
    <rPh sb="6" eb="7">
      <t>トウ</t>
    </rPh>
    <rPh sb="7" eb="8">
      <t>ザツ</t>
    </rPh>
    <rPh sb="8" eb="10">
      <t>ショトク</t>
    </rPh>
    <rPh sb="11" eb="13">
      <t>ソクサン</t>
    </rPh>
    <rPh sb="13" eb="14">
      <t>ヒョウ</t>
    </rPh>
    <phoneticPr fontId="2"/>
  </si>
  <si>
    <t>年齢</t>
    <rPh sb="0" eb="2">
      <t>ネンレイ</t>
    </rPh>
    <phoneticPr fontId="2"/>
  </si>
  <si>
    <t>公的年金等の収入金額</t>
    <rPh sb="0" eb="2">
      <t>コウテキ</t>
    </rPh>
    <rPh sb="2" eb="5">
      <t>ネンキントウ</t>
    </rPh>
    <rPh sb="6" eb="8">
      <t>シュウニュウ</t>
    </rPh>
    <rPh sb="8" eb="10">
      <t>キンガク</t>
    </rPh>
    <phoneticPr fontId="2"/>
  </si>
  <si>
    <t>合計所得1,000万円以下</t>
    <rPh sb="0" eb="2">
      <t>ゴウケイ</t>
    </rPh>
    <rPh sb="2" eb="4">
      <t>ショトク</t>
    </rPh>
    <rPh sb="9" eb="10">
      <t>マン</t>
    </rPh>
    <rPh sb="10" eb="11">
      <t>エン</t>
    </rPh>
    <rPh sb="11" eb="13">
      <t>イカ</t>
    </rPh>
    <phoneticPr fontId="2"/>
  </si>
  <si>
    <t>合計所得1,000万円超
2,000万円以下</t>
    <rPh sb="0" eb="2">
      <t>ゴウケイ</t>
    </rPh>
    <rPh sb="2" eb="4">
      <t>ショトク</t>
    </rPh>
    <rPh sb="9" eb="10">
      <t>マン</t>
    </rPh>
    <rPh sb="10" eb="11">
      <t>エン</t>
    </rPh>
    <rPh sb="11" eb="12">
      <t>チョウ</t>
    </rPh>
    <rPh sb="18" eb="19">
      <t>マン</t>
    </rPh>
    <rPh sb="19" eb="20">
      <t>エン</t>
    </rPh>
    <rPh sb="20" eb="22">
      <t>イカ</t>
    </rPh>
    <phoneticPr fontId="2"/>
  </si>
  <si>
    <t>合計所得2,000万円超</t>
    <rPh sb="0" eb="2">
      <t>ゴウケイ</t>
    </rPh>
    <rPh sb="2" eb="4">
      <t>ショトク</t>
    </rPh>
    <rPh sb="9" eb="10">
      <t>マン</t>
    </rPh>
    <rPh sb="10" eb="11">
      <t>エン</t>
    </rPh>
    <rPh sb="11" eb="12">
      <t>チョウ</t>
    </rPh>
    <phoneticPr fontId="2"/>
  </si>
  <si>
    <t>６５歳未満</t>
    <rPh sb="2" eb="3">
      <t>サイ</t>
    </rPh>
    <rPh sb="3" eb="5">
      <t>ミマン</t>
    </rPh>
    <phoneticPr fontId="2"/>
  </si>
  <si>
    <t>[収入]-600,000</t>
    <rPh sb="1" eb="3">
      <t>シュウニュウ</t>
    </rPh>
    <phoneticPr fontId="1"/>
  </si>
  <si>
    <t>[収入]-500,000</t>
    <rPh sb="1" eb="3">
      <t>シュウニュウ</t>
    </rPh>
    <phoneticPr fontId="1"/>
  </si>
  <si>
    <t>[収入]-400,000</t>
    <rPh sb="1" eb="3">
      <t>シュウニュウ</t>
    </rPh>
    <phoneticPr fontId="1"/>
  </si>
  <si>
    <t>[収入]×75％‐275,000</t>
    <rPh sb="1" eb="3">
      <t>シュウニュウ</t>
    </rPh>
    <phoneticPr fontId="1"/>
  </si>
  <si>
    <t>[収入]×75％‐175,000</t>
    <rPh sb="1" eb="3">
      <t>シュウニュウ</t>
    </rPh>
    <phoneticPr fontId="1"/>
  </si>
  <si>
    <t>[収入]×75％‐75,000</t>
    <rPh sb="1" eb="3">
      <t>シュウニュウ</t>
    </rPh>
    <phoneticPr fontId="1"/>
  </si>
  <si>
    <t>[収入]×85％‐685,000</t>
    <rPh sb="1" eb="3">
      <t>シュウニュウ</t>
    </rPh>
    <phoneticPr fontId="1"/>
  </si>
  <si>
    <t>[収入]×85％‐585,000</t>
    <rPh sb="1" eb="3">
      <t>シュウニュウ</t>
    </rPh>
    <phoneticPr fontId="1"/>
  </si>
  <si>
    <t>[収入]×85％‐485,000</t>
    <rPh sb="1" eb="3">
      <t>シュウニュウ</t>
    </rPh>
    <phoneticPr fontId="1"/>
  </si>
  <si>
    <t>[収入]×95％‐1,455,000</t>
    <rPh sb="1" eb="3">
      <t>シュウニュウ</t>
    </rPh>
    <phoneticPr fontId="1"/>
  </si>
  <si>
    <t>[収入]×95％‐1,355,000</t>
    <rPh sb="1" eb="3">
      <t>シュウニュウ</t>
    </rPh>
    <phoneticPr fontId="1"/>
  </si>
  <si>
    <t>[収入]×95％‐1,255,000</t>
    <rPh sb="1" eb="3">
      <t>シュウニュウ</t>
    </rPh>
    <phoneticPr fontId="1"/>
  </si>
  <si>
    <t>[収入]-1,955,000</t>
    <rPh sb="1" eb="3">
      <t>シュウニュウ</t>
    </rPh>
    <phoneticPr fontId="1"/>
  </si>
  <si>
    <t>[収入]-1,855,000</t>
    <rPh sb="1" eb="3">
      <t>シュウニュウ</t>
    </rPh>
    <phoneticPr fontId="1"/>
  </si>
  <si>
    <t>[収入]-1,755,000</t>
    <rPh sb="1" eb="3">
      <t>シュウニュウ</t>
    </rPh>
    <phoneticPr fontId="1"/>
  </si>
  <si>
    <t>６５歳以上</t>
    <rPh sb="2" eb="3">
      <t>サイ</t>
    </rPh>
    <rPh sb="3" eb="5">
      <t>イジョウ</t>
    </rPh>
    <phoneticPr fontId="2"/>
  </si>
  <si>
    <t>[収入]-1,100,000</t>
    <rPh sb="1" eb="3">
      <t>シュウニュウ</t>
    </rPh>
    <phoneticPr fontId="1"/>
  </si>
  <si>
    <t>[収入]-1,000,000</t>
    <rPh sb="1" eb="3">
      <t>シュウニュウ</t>
    </rPh>
    <phoneticPr fontId="1"/>
  </si>
  <si>
    <t>[収入]-900,000</t>
    <rPh sb="1" eb="3">
      <t>シュウニュウ</t>
    </rPh>
    <phoneticPr fontId="1"/>
  </si>
  <si>
    <t>※合計所得は退職所得を含みます。</t>
    <rPh sb="1" eb="3">
      <t>ゴウケイ</t>
    </rPh>
    <rPh sb="3" eb="5">
      <t>ショトク</t>
    </rPh>
    <rPh sb="6" eb="8">
      <t>タイショク</t>
    </rPh>
    <rPh sb="8" eb="10">
      <t>ショトク</t>
    </rPh>
    <rPh sb="11" eb="12">
      <t>フク</t>
    </rPh>
    <phoneticPr fontId="1"/>
  </si>
  <si>
    <t>その他の各所得（営業・事業・不動産等）</t>
    <rPh sb="2" eb="3">
      <t>タ</t>
    </rPh>
    <rPh sb="4" eb="5">
      <t>カク</t>
    </rPh>
    <rPh sb="5" eb="7">
      <t>ショトク</t>
    </rPh>
    <rPh sb="8" eb="10">
      <t>エイギョウ</t>
    </rPh>
    <rPh sb="11" eb="13">
      <t>ジギョウ</t>
    </rPh>
    <rPh sb="14" eb="17">
      <t>フドウサン</t>
    </rPh>
    <rPh sb="17" eb="18">
      <t>トウ</t>
    </rPh>
    <phoneticPr fontId="2"/>
  </si>
  <si>
    <t>収入金額　－　必要経費　＝　所得</t>
  </si>
  <si>
    <t>ウ</t>
  </si>
  <si>
    <t>基礎控除</t>
    <rPh sb="0" eb="2">
      <t>キソ</t>
    </rPh>
    <rPh sb="2" eb="4">
      <t>コウジョ</t>
    </rPh>
    <phoneticPr fontId="2"/>
  </si>
  <si>
    <t>エ</t>
    <phoneticPr fontId="1"/>
  </si>
  <si>
    <t>○　基礎控除の速算表</t>
    <rPh sb="2" eb="4">
      <t>キソ</t>
    </rPh>
    <rPh sb="4" eb="6">
      <t>コウジョ</t>
    </rPh>
    <rPh sb="7" eb="9">
      <t>ソクサン</t>
    </rPh>
    <rPh sb="9" eb="10">
      <t>ヒョウ</t>
    </rPh>
    <phoneticPr fontId="2"/>
  </si>
  <si>
    <t>基礎控除額</t>
    <rPh sb="0" eb="2">
      <t>キソ</t>
    </rPh>
    <rPh sb="2" eb="4">
      <t>コウジョ</t>
    </rPh>
    <rPh sb="4" eb="5">
      <t>ガク</t>
    </rPh>
    <phoneticPr fontId="1"/>
  </si>
  <si>
    <t>から</t>
    <phoneticPr fontId="1"/>
  </si>
  <si>
    <t>まで</t>
    <phoneticPr fontId="1"/>
  </si>
  <si>
    <t>＋</t>
  </si>
  <si>
    <t>の合計額</t>
    <rPh sb="1" eb="3">
      <t>ゴウケイ</t>
    </rPh>
    <rPh sb="3" eb="4">
      <t>ガク</t>
    </rPh>
    <phoneticPr fontId="2"/>
  </si>
  <si>
    <t>－</t>
  </si>
  <si>
    <t>基礎控除 エ</t>
    <rPh sb="0" eb="2">
      <t>キソ</t>
    </rPh>
    <rPh sb="2" eb="4">
      <t>コウジョ</t>
    </rPh>
    <phoneticPr fontId="1"/>
  </si>
  <si>
    <t>＝</t>
  </si>
  <si>
    <t>　基準総所得金額（各個人）</t>
    <rPh sb="9" eb="12">
      <t>カクコジン</t>
    </rPh>
    <phoneticPr fontId="2"/>
  </si>
  <si>
    <t>参考
１か月あたり</t>
    <rPh sb="0" eb="2">
      <t>サンコウ</t>
    </rPh>
    <rPh sb="5" eb="6">
      <t>ゲツ</t>
    </rPh>
    <phoneticPr fontId="1"/>
  </si>
  <si>
    <t>参考：</t>
    <rPh sb="0" eb="2">
      <t>サンコウ</t>
    </rPh>
    <phoneticPr fontId="1"/>
  </si>
  <si>
    <t>令和７年度国民健康保険税課税額（１年間分・軽減適用後）</t>
    <rPh sb="0" eb="2">
      <t>レイワ</t>
    </rPh>
    <rPh sb="3" eb="5">
      <t>ネンド</t>
    </rPh>
    <rPh sb="5" eb="12">
      <t>コクミンケンコウホケンゼイ</t>
    </rPh>
    <rPh sb="12" eb="15">
      <t>カゼイガク</t>
    </rPh>
    <rPh sb="17" eb="20">
      <t>ネンカンブン</t>
    </rPh>
    <rPh sb="21" eb="26">
      <t>ケイゲンテキヨウゴ</t>
    </rPh>
    <phoneticPr fontId="1"/>
  </si>
  <si>
    <t>令和８年度国民健康保険税額との差額</t>
    <rPh sb="0" eb="2">
      <t>レイワ</t>
    </rPh>
    <rPh sb="3" eb="5">
      <t>ネンド</t>
    </rPh>
    <rPh sb="5" eb="13">
      <t>コクミンケンコウホケンゼイガク</t>
    </rPh>
    <rPh sb="15" eb="17">
      <t>サガク</t>
    </rPh>
    <phoneticPr fontId="1"/>
  </si>
  <si>
    <t>　軽減判定基準については、令和８年度の予定額で判定しています。</t>
    <rPh sb="1" eb="3">
      <t>ケイゲン</t>
    </rPh>
    <rPh sb="3" eb="5">
      <t>ハンテイ</t>
    </rPh>
    <rPh sb="5" eb="7">
      <t>キジュン</t>
    </rPh>
    <rPh sb="13" eb="15">
      <t>レイワ</t>
    </rPh>
    <rPh sb="16" eb="18">
      <t>ネンド</t>
    </rPh>
    <rPh sb="19" eb="22">
      <t>ヨテイガク</t>
    </rPh>
    <rPh sb="23" eb="25">
      <t>ハンテイ</t>
    </rPh>
    <phoneticPr fontId="1"/>
  </si>
  <si>
    <t>（うち、子ども・子育て支援金分</t>
    <rPh sb="4" eb="5">
      <t>コ</t>
    </rPh>
    <rPh sb="8" eb="10">
      <t>コソダ</t>
    </rPh>
    <rPh sb="11" eb="13">
      <t>シエン</t>
    </rPh>
    <rPh sb="13" eb="14">
      <t>キン</t>
    </rPh>
    <rPh sb="14" eb="15">
      <t>ブン</t>
    </rPh>
    <phoneticPr fontId="1"/>
  </si>
  <si>
    <t>円）</t>
    <rPh sb="0" eb="1">
      <t>エン</t>
    </rPh>
    <phoneticPr fontId="1"/>
  </si>
  <si>
    <t>子ども・子育て支援金分</t>
    <rPh sb="0" eb="1">
      <t>コ</t>
    </rPh>
    <rPh sb="4" eb="6">
      <t>コソダ</t>
    </rPh>
    <rPh sb="7" eb="9">
      <t>シエン</t>
    </rPh>
    <rPh sb="9" eb="10">
      <t>キン</t>
    </rPh>
    <rPh sb="10" eb="11">
      <t>ブン</t>
    </rPh>
    <phoneticPr fontId="1"/>
  </si>
  <si>
    <t>子ども分</t>
    <rPh sb="0" eb="1">
      <t>コ</t>
    </rPh>
    <rPh sb="3" eb="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</si>
</sst>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円&quot;"/>
    <numFmt numFmtId="178" formatCode="#,##0_ ;[Red]\-#,##0\ "/>
    <numFmt numFmtId="179" formatCode="0.0000"/>
    <numFmt numFmtId="180" formatCode="0.00_ "/>
    <numFmt numFmtId="181" formatCode="#,##0&quot;円/人&quot;;[Red]\-#,##0&quot;円/人&quot;"/>
    <numFmt numFmtId="182" formatCode="\+#,##0&quot;円&quot;;[Red]\-#,##0&quot;円&quot;"/>
    <numFmt numFmtId="183" formatCode="&quot;上限&quot;#,##0&quot;円&quot;"/>
  </numFmts>
  <fonts count="4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メイリオ"/>
      <family val="3"/>
      <charset val="128"/>
    </font>
    <font>
      <sz val="10"/>
      <color theme="1"/>
      <name val="メイリオ"/>
      <family val="3"/>
      <charset val="128"/>
    </font>
    <font>
      <sz val="9"/>
      <color theme="1"/>
      <name val="メイリオ"/>
      <family val="3"/>
      <charset val="128"/>
    </font>
    <font>
      <sz val="11"/>
      <color theme="1"/>
      <name val="メイリオ"/>
      <family val="3"/>
      <charset val="128"/>
    </font>
    <font>
      <sz val="12"/>
      <color theme="1"/>
      <name val="メイリオ"/>
      <family val="3"/>
      <charset val="128"/>
    </font>
    <font>
      <sz val="6"/>
      <color theme="1"/>
      <name val="メイリオ"/>
      <family val="3"/>
      <charset val="128"/>
    </font>
    <font>
      <sz val="9"/>
      <name val="メイリオ"/>
      <family val="3"/>
      <charset val="128"/>
    </font>
    <font>
      <sz val="6"/>
      <name val="メイリオ"/>
      <family val="3"/>
      <charset val="128"/>
    </font>
    <font>
      <sz val="8"/>
      <color theme="1"/>
      <name val="メイリオ"/>
      <family val="3"/>
      <charset val="128"/>
    </font>
    <font>
      <sz val="11"/>
      <name val="ＭＳ Ｐゴシック"/>
      <family val="3"/>
      <charset val="128"/>
    </font>
    <font>
      <sz val="14"/>
      <color theme="1"/>
      <name val="Meiryo UI"/>
      <family val="3"/>
      <charset val="128"/>
    </font>
    <font>
      <b/>
      <u/>
      <sz val="14"/>
      <color theme="1"/>
      <name val="Meiryo UI"/>
      <family val="3"/>
      <charset val="128"/>
    </font>
    <font>
      <sz val="10"/>
      <color theme="1"/>
      <name val="Meiryo UI"/>
      <family val="3"/>
      <charset val="128"/>
    </font>
    <font>
      <sz val="6"/>
      <color theme="1"/>
      <name val="Meiryo UI"/>
      <family val="3"/>
      <charset val="128"/>
    </font>
    <font>
      <sz val="8"/>
      <color theme="1"/>
      <name val="Meiryo UI"/>
      <family val="3"/>
      <charset val="128"/>
    </font>
    <font>
      <b/>
      <sz val="14"/>
      <color theme="1"/>
      <name val="Meiryo UI"/>
      <family val="3"/>
      <charset val="128"/>
    </font>
    <font>
      <sz val="9"/>
      <color theme="1"/>
      <name val="Meiryo UI"/>
      <family val="3"/>
      <charset val="128"/>
    </font>
    <font>
      <sz val="13"/>
      <color theme="1"/>
      <name val="Meiryo UI"/>
      <family val="3"/>
      <charset val="128"/>
    </font>
    <font>
      <b/>
      <sz val="16"/>
      <color theme="1"/>
      <name val="Meiryo UI"/>
      <family val="3"/>
      <charset val="128"/>
    </font>
    <font>
      <sz val="12"/>
      <color theme="1"/>
      <name val="Meiryo UI"/>
      <family val="3"/>
      <charset val="128"/>
    </font>
    <font>
      <sz val="16"/>
      <color theme="1"/>
      <name val="Meiryo UI"/>
      <family val="3"/>
      <charset val="128"/>
    </font>
    <font>
      <b/>
      <sz val="12"/>
      <color theme="1"/>
      <name val="Meiryo UI"/>
      <family val="3"/>
      <charset val="128"/>
    </font>
    <font>
      <u/>
      <sz val="10"/>
      <color theme="1"/>
      <name val="Meiryo UI"/>
      <family val="3"/>
      <charset val="128"/>
    </font>
    <font>
      <sz val="14"/>
      <color rgb="FFFF0000"/>
      <name val="Meiryo UI"/>
      <family val="3"/>
      <charset val="128"/>
    </font>
    <font>
      <sz val="12"/>
      <color theme="1"/>
      <name val="BIZ UDゴシック"/>
      <family val="3"/>
      <charset val="128"/>
    </font>
    <font>
      <sz val="10"/>
      <color theme="1"/>
      <name val="BIZ UDP明朝 Medium"/>
      <family val="1"/>
      <charset val="128"/>
    </font>
    <font>
      <sz val="14"/>
      <color theme="1"/>
      <name val="BIZ UDP明朝 Medium"/>
      <family val="1"/>
      <charset val="128"/>
    </font>
    <font>
      <sz val="9"/>
      <color theme="1"/>
      <name val="BIZ UDP明朝 Medium"/>
      <family val="1"/>
      <charset val="128"/>
    </font>
    <font>
      <sz val="14"/>
      <color theme="1"/>
      <name val="BIZ UDゴシック"/>
      <family val="3"/>
      <charset val="128"/>
    </font>
    <font>
      <sz val="12"/>
      <color rgb="FFFF0000"/>
      <name val="BIZ UDゴシック"/>
      <family val="3"/>
      <charset val="128"/>
    </font>
    <font>
      <sz val="12"/>
      <color theme="1"/>
      <name val="BIZ UD明朝 Medium"/>
      <family val="1"/>
      <charset val="128"/>
    </font>
    <font>
      <sz val="12"/>
      <color theme="1"/>
      <name val="BIZ UDP明朝 Medium"/>
      <family val="1"/>
      <charset val="128"/>
    </font>
    <font>
      <sz val="12"/>
      <color rgb="FFFF0000"/>
      <name val="BIZ UDP明朝 Medium"/>
      <family val="1"/>
      <charset val="128"/>
    </font>
    <font>
      <sz val="11"/>
      <color rgb="FFFF0000"/>
      <name val="ＭＳ Ｐゴシック"/>
      <family val="2"/>
      <charset val="128"/>
      <scheme val="minor"/>
    </font>
    <font>
      <b/>
      <sz val="12"/>
      <color rgb="FFFF0000"/>
      <name val="BIZ UDP明朝 Medium"/>
      <family val="1"/>
      <charset val="128"/>
    </font>
    <font>
      <sz val="12"/>
      <color theme="0"/>
      <name val="BIZ UDゴシック"/>
      <family val="3"/>
      <charset val="128"/>
    </font>
    <font>
      <b/>
      <sz val="14"/>
      <color theme="0"/>
      <name val="Meiryo UI"/>
      <family val="3"/>
      <charset val="128"/>
    </font>
    <font>
      <sz val="11"/>
      <color rgb="FFFF0000"/>
      <name val="Meiryo UI"/>
      <family val="3"/>
      <charset val="128"/>
    </font>
    <font>
      <sz val="14"/>
      <name val="Meiryo UI"/>
      <family val="3"/>
      <charset val="128"/>
    </font>
    <font>
      <sz val="10"/>
      <color rgb="FFFF0000"/>
      <name val="Meiryo UI"/>
      <family val="3"/>
      <charset val="128"/>
    </font>
    <font>
      <b/>
      <sz val="11"/>
      <color theme="1"/>
      <name val="Meiryo UI"/>
      <family val="3"/>
      <charset val="128"/>
    </font>
  </fonts>
  <fills count="12">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DDEBF7"/>
        <bgColor indexed="64"/>
      </patternFill>
    </fill>
    <fill>
      <patternFill patternType="solid">
        <fgColor theme="0"/>
        <bgColor indexed="64"/>
      </patternFill>
    </fill>
    <fill>
      <patternFill patternType="solid">
        <fgColor rgb="FFCCECFF"/>
        <bgColor indexed="64"/>
      </patternFill>
    </fill>
    <fill>
      <patternFill patternType="solid">
        <fgColor rgb="FF9EAAE4"/>
        <bgColor indexed="64"/>
      </patternFill>
    </fill>
    <fill>
      <patternFill patternType="solid">
        <fgColor theme="0" tint="-0.14999847407452621"/>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s>
  <borders count="97">
    <border>
      <left/>
      <right/>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thin">
        <color indexed="64"/>
      </bottom>
      <diagonal/>
    </border>
    <border>
      <left style="hair">
        <color theme="1"/>
      </left>
      <right style="thin">
        <color indexed="64"/>
      </right>
      <top style="hair">
        <color theme="1"/>
      </top>
      <bottom style="hair">
        <color theme="1"/>
      </bottom>
      <diagonal/>
    </border>
    <border>
      <left style="hair">
        <color theme="1"/>
      </left>
      <right style="thin">
        <color indexed="64"/>
      </right>
      <top style="hair">
        <color theme="1"/>
      </top>
      <bottom style="thin">
        <color indexed="64"/>
      </bottom>
      <diagonal/>
    </border>
    <border>
      <left style="hair">
        <color theme="1"/>
      </left>
      <right style="hair">
        <color theme="1"/>
      </right>
      <top/>
      <bottom style="hair">
        <color theme="1"/>
      </bottom>
      <diagonal/>
    </border>
    <border>
      <left style="hair">
        <color theme="1"/>
      </left>
      <right style="thin">
        <color indexed="64"/>
      </right>
      <top/>
      <bottom style="hair">
        <color theme="1"/>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right style="hair">
        <color theme="1"/>
      </right>
      <top style="thin">
        <color indexed="64"/>
      </top>
      <bottom style="thin">
        <color indexed="64"/>
      </bottom>
      <diagonal/>
    </border>
    <border>
      <left/>
      <right style="hair">
        <color theme="1"/>
      </right>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indexed="64"/>
      </bottom>
      <diagonal/>
    </border>
    <border>
      <left style="thick">
        <color indexed="64"/>
      </left>
      <right style="hair">
        <color theme="1"/>
      </right>
      <top style="thick">
        <color indexed="64"/>
      </top>
      <bottom style="thin">
        <color indexed="64"/>
      </bottom>
      <diagonal/>
    </border>
    <border>
      <left style="hair">
        <color theme="1"/>
      </left>
      <right style="hair">
        <color theme="1"/>
      </right>
      <top style="thick">
        <color indexed="64"/>
      </top>
      <bottom style="thin">
        <color indexed="64"/>
      </bottom>
      <diagonal/>
    </border>
    <border>
      <left style="hair">
        <color theme="1"/>
      </left>
      <right style="thick">
        <color indexed="64"/>
      </right>
      <top style="thick">
        <color indexed="64"/>
      </top>
      <bottom style="thin">
        <color indexed="64"/>
      </bottom>
      <diagonal/>
    </border>
    <border>
      <left style="thick">
        <color indexed="64"/>
      </left>
      <right style="hair">
        <color theme="1"/>
      </right>
      <top/>
      <bottom style="hair">
        <color theme="1"/>
      </bottom>
      <diagonal/>
    </border>
    <border>
      <left style="hair">
        <color theme="1"/>
      </left>
      <right style="thick">
        <color indexed="64"/>
      </right>
      <top/>
      <bottom style="hair">
        <color theme="1"/>
      </bottom>
      <diagonal/>
    </border>
    <border>
      <left style="thick">
        <color indexed="64"/>
      </left>
      <right style="hair">
        <color theme="1"/>
      </right>
      <top style="hair">
        <color theme="1"/>
      </top>
      <bottom style="hair">
        <color theme="1"/>
      </bottom>
      <diagonal/>
    </border>
    <border>
      <left style="hair">
        <color theme="1"/>
      </left>
      <right style="thick">
        <color indexed="64"/>
      </right>
      <top style="hair">
        <color theme="1"/>
      </top>
      <bottom style="hair">
        <color theme="1"/>
      </bottom>
      <diagonal/>
    </border>
    <border>
      <left style="thick">
        <color indexed="64"/>
      </left>
      <right style="hair">
        <color theme="1"/>
      </right>
      <top style="hair">
        <color theme="1"/>
      </top>
      <bottom style="thick">
        <color indexed="64"/>
      </bottom>
      <diagonal/>
    </border>
    <border>
      <left style="hair">
        <color theme="1"/>
      </left>
      <right style="hair">
        <color theme="1"/>
      </right>
      <top style="hair">
        <color theme="1"/>
      </top>
      <bottom style="thick">
        <color indexed="64"/>
      </bottom>
      <diagonal/>
    </border>
    <border>
      <left style="hair">
        <color theme="1"/>
      </left>
      <right style="thick">
        <color indexed="64"/>
      </right>
      <top style="hair">
        <color theme="1"/>
      </top>
      <bottom style="thick">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right style="hair">
        <color auto="1"/>
      </right>
      <top style="thin">
        <color indexed="64"/>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auto="1"/>
      </top>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theme="1"/>
      </left>
      <right/>
      <top style="thick">
        <color indexed="64"/>
      </top>
      <bottom style="thin">
        <color indexed="64"/>
      </bottom>
      <diagonal/>
    </border>
    <border>
      <left style="hair">
        <color theme="1"/>
      </left>
      <right/>
      <top/>
      <bottom style="hair">
        <color theme="1"/>
      </bottom>
      <diagonal/>
    </border>
    <border>
      <left style="hair">
        <color theme="1"/>
      </left>
      <right/>
      <top style="hair">
        <color theme="1"/>
      </top>
      <bottom style="hair">
        <color theme="1"/>
      </bottom>
      <diagonal/>
    </border>
    <border>
      <left style="hair">
        <color theme="1"/>
      </left>
      <right/>
      <top style="hair">
        <color theme="1"/>
      </top>
      <bottom style="thick">
        <color indexed="64"/>
      </bottom>
      <diagonal/>
    </border>
    <border>
      <left/>
      <right style="hair">
        <color theme="1"/>
      </right>
      <top style="thick">
        <color indexed="64"/>
      </top>
      <bottom style="thin">
        <color indexed="64"/>
      </bottom>
      <diagonal/>
    </border>
    <border>
      <left/>
      <right style="hair">
        <color theme="1"/>
      </right>
      <top style="hair">
        <color theme="1"/>
      </top>
      <bottom style="thick">
        <color indexed="64"/>
      </bottom>
      <diagonal/>
    </border>
    <border>
      <left style="thick">
        <color theme="1"/>
      </left>
      <right style="thick">
        <color theme="1"/>
      </right>
      <top/>
      <bottom style="hair">
        <color theme="1"/>
      </bottom>
      <diagonal/>
    </border>
    <border>
      <left style="thick">
        <color theme="1"/>
      </left>
      <right style="thick">
        <color theme="1"/>
      </right>
      <top style="hair">
        <color theme="1"/>
      </top>
      <bottom style="hair">
        <color theme="1"/>
      </bottom>
      <diagonal/>
    </border>
    <border>
      <left style="thick">
        <color theme="1"/>
      </left>
      <right style="thick">
        <color theme="1"/>
      </right>
      <top style="thin">
        <color theme="1"/>
      </top>
      <bottom style="thin">
        <color indexed="64"/>
      </bottom>
      <diagonal/>
    </border>
    <border>
      <left style="thick">
        <color theme="1"/>
      </left>
      <right style="thick">
        <color theme="1"/>
      </right>
      <top style="hair">
        <color theme="1"/>
      </top>
      <bottom style="thin">
        <color theme="1"/>
      </bottom>
      <diagonal/>
    </border>
    <border>
      <left style="thick">
        <color theme="1"/>
      </left>
      <right/>
      <top style="hair">
        <color theme="1"/>
      </top>
      <bottom style="hair">
        <color theme="1"/>
      </bottom>
      <diagonal/>
    </border>
    <border>
      <left/>
      <right/>
      <top style="hair">
        <color theme="1"/>
      </top>
      <bottom style="hair">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hair">
        <color auto="1"/>
      </left>
      <right/>
      <top style="hair">
        <color auto="1"/>
      </top>
      <bottom style="hair">
        <color auto="1"/>
      </bottom>
      <diagonal/>
    </border>
    <border>
      <left style="hair">
        <color auto="1"/>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xf numFmtId="38" fontId="12" fillId="0" borderId="0" applyFont="0" applyFill="0" applyBorder="0" applyAlignment="0" applyProtection="0"/>
    <xf numFmtId="38" fontId="12" fillId="0" borderId="0" applyFont="0" applyFill="0" applyBorder="0" applyAlignment="0" applyProtection="0"/>
    <xf numFmtId="9" fontId="2" fillId="0" borderId="0" applyFont="0" applyFill="0" applyBorder="0" applyAlignment="0" applyProtection="0">
      <alignment vertical="center"/>
    </xf>
  </cellStyleXfs>
  <cellXfs count="405">
    <xf numFmtId="0" fontId="0" fillId="0" borderId="0" xfId="0">
      <alignment vertical="center"/>
    </xf>
    <xf numFmtId="0" fontId="13" fillId="0" borderId="0" xfId="0" applyFont="1" applyFill="1" applyBorder="1" applyAlignment="1" applyProtection="1">
      <alignment vertical="center"/>
    </xf>
    <xf numFmtId="176" fontId="13" fillId="0" borderId="0" xfId="0" applyNumberFormat="1" applyFont="1" applyFill="1" applyBorder="1" applyAlignment="1" applyProtection="1">
      <alignment vertical="center"/>
    </xf>
    <xf numFmtId="0" fontId="13" fillId="0" borderId="0" xfId="0" applyFont="1" applyFill="1" applyBorder="1" applyProtection="1">
      <alignment vertical="center"/>
    </xf>
    <xf numFmtId="176" fontId="22" fillId="5" borderId="0" xfId="0" applyNumberFormat="1" applyFont="1" applyFill="1" applyBorder="1" applyAlignment="1" applyProtection="1">
      <alignment horizontal="right" vertical="center"/>
    </xf>
    <xf numFmtId="0" fontId="22" fillId="5" borderId="0" xfId="0" applyFont="1" applyFill="1" applyBorder="1" applyAlignment="1" applyProtection="1">
      <alignment horizontal="right" vertical="center"/>
    </xf>
    <xf numFmtId="176" fontId="21" fillId="5" borderId="0" xfId="0" applyNumberFormat="1" applyFont="1" applyFill="1" applyBorder="1" applyAlignment="1" applyProtection="1">
      <alignment vertical="center"/>
    </xf>
    <xf numFmtId="0" fontId="24" fillId="5" borderId="0" xfId="0" applyFont="1" applyFill="1" applyBorder="1" applyAlignment="1" applyProtection="1">
      <alignment vertical="center"/>
    </xf>
    <xf numFmtId="0" fontId="21" fillId="5" borderId="0" xfId="0" applyFont="1" applyFill="1" applyBorder="1" applyAlignment="1" applyProtection="1">
      <alignment vertical="center"/>
    </xf>
    <xf numFmtId="0" fontId="18" fillId="0" borderId="0" xfId="0" applyFont="1" applyProtection="1">
      <alignment vertical="center"/>
      <protection locked="0"/>
    </xf>
    <xf numFmtId="0" fontId="13" fillId="0" borderId="0" xfId="0" applyFont="1" applyProtection="1">
      <alignment vertical="center"/>
      <protection locked="0"/>
    </xf>
    <xf numFmtId="0" fontId="19"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Protection="1">
      <alignment vertical="center"/>
      <protection locked="0"/>
    </xf>
    <xf numFmtId="0" fontId="8" fillId="0" borderId="0" xfId="0" applyFont="1" applyProtection="1">
      <alignment vertical="center"/>
      <protection locked="0"/>
    </xf>
    <xf numFmtId="0" fontId="13" fillId="0" borderId="0" xfId="0" applyFont="1" applyFill="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13" fillId="7" borderId="20" xfId="0" applyFont="1" applyFill="1" applyBorder="1" applyProtection="1">
      <alignment vertical="center"/>
      <protection locked="0"/>
    </xf>
    <xf numFmtId="0" fontId="20" fillId="6" borderId="23" xfId="0" applyFont="1" applyFill="1" applyBorder="1" applyProtection="1">
      <alignment vertical="center"/>
      <protection locked="0"/>
    </xf>
    <xf numFmtId="0" fontId="20" fillId="6" borderId="25" xfId="0" applyFont="1" applyFill="1" applyBorder="1" applyProtection="1">
      <alignment vertical="center"/>
      <protection locked="0"/>
    </xf>
    <xf numFmtId="0" fontId="20" fillId="6" borderId="27" xfId="0" applyFont="1" applyFill="1" applyBorder="1" applyProtection="1">
      <alignment vertical="center"/>
      <protection locked="0"/>
    </xf>
    <xf numFmtId="0" fontId="4" fillId="0" borderId="0" xfId="0" applyFont="1" applyProtection="1">
      <alignment vertical="center"/>
      <protection locked="0"/>
    </xf>
    <xf numFmtId="0" fontId="16" fillId="0" borderId="0" xfId="0" applyFont="1" applyProtection="1">
      <alignment vertical="center"/>
      <protection locked="0"/>
    </xf>
    <xf numFmtId="0" fontId="15" fillId="0" borderId="0" xfId="0" applyFont="1" applyProtection="1">
      <alignment vertical="center"/>
    </xf>
    <xf numFmtId="0" fontId="13"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22" fillId="0" borderId="0" xfId="0" applyFont="1" applyAlignment="1" applyProtection="1">
      <alignment horizontal="right" vertical="center"/>
    </xf>
    <xf numFmtId="0" fontId="22" fillId="0" borderId="0" xfId="0" applyFont="1" applyProtection="1">
      <alignment vertical="center"/>
    </xf>
    <xf numFmtId="0" fontId="21" fillId="0" borderId="63" xfId="0" applyFont="1" applyBorder="1" applyProtection="1">
      <alignment vertical="center"/>
    </xf>
    <xf numFmtId="0" fontId="23" fillId="0" borderId="0" xfId="0" applyFont="1" applyProtection="1">
      <alignment vertical="center"/>
    </xf>
    <xf numFmtId="0" fontId="24" fillId="0" borderId="0" xfId="0" applyFont="1" applyBorder="1" applyAlignment="1" applyProtection="1">
      <alignment vertical="center"/>
    </xf>
    <xf numFmtId="0" fontId="21" fillId="0" borderId="0" xfId="0" applyFont="1" applyBorder="1" applyAlignment="1" applyProtection="1">
      <alignment vertical="center"/>
    </xf>
    <xf numFmtId="0" fontId="24" fillId="0" borderId="0" xfId="0" applyFont="1" applyProtection="1">
      <alignment vertical="center"/>
    </xf>
    <xf numFmtId="0" fontId="4" fillId="0" borderId="0" xfId="0" applyFont="1" applyProtection="1">
      <alignment vertical="center"/>
    </xf>
    <xf numFmtId="0" fontId="3" fillId="0" borderId="0" xfId="0" applyFont="1" applyProtection="1">
      <alignment vertical="center"/>
    </xf>
    <xf numFmtId="0" fontId="21" fillId="0" borderId="0" xfId="0" applyFont="1" applyBorder="1" applyAlignment="1" applyProtection="1">
      <alignment horizontal="left" vertical="center"/>
    </xf>
    <xf numFmtId="0" fontId="21" fillId="0" borderId="0" xfId="0" applyFont="1" applyBorder="1" applyAlignment="1" applyProtection="1">
      <alignment horizontal="right" vertical="center"/>
    </xf>
    <xf numFmtId="38" fontId="21" fillId="0" borderId="0" xfId="1" applyFont="1" applyAlignment="1" applyProtection="1">
      <alignment vertical="center"/>
    </xf>
    <xf numFmtId="0" fontId="18" fillId="0" borderId="0" xfId="0" applyFont="1" applyAlignment="1" applyProtection="1">
      <alignment horizontal="center" vertical="center"/>
    </xf>
    <xf numFmtId="0" fontId="13" fillId="0" borderId="0" xfId="0" applyFont="1" applyFill="1" applyBorder="1" applyAlignment="1" applyProtection="1">
      <alignment horizontal="center" vertical="center"/>
    </xf>
    <xf numFmtId="0" fontId="11" fillId="0" borderId="0" xfId="0" applyFont="1" applyProtection="1">
      <alignment vertical="center"/>
    </xf>
    <xf numFmtId="0" fontId="15" fillId="5" borderId="0"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0" fontId="17" fillId="5" borderId="0" xfId="0" applyFont="1" applyFill="1" applyBorder="1" applyAlignment="1" applyProtection="1">
      <alignment horizontal="left" vertical="center"/>
    </xf>
    <xf numFmtId="0" fontId="17" fillId="5" borderId="0" xfId="0" applyFont="1" applyFill="1" applyBorder="1" applyAlignment="1" applyProtection="1">
      <alignment horizontal="right" vertical="center"/>
    </xf>
    <xf numFmtId="0" fontId="15" fillId="8" borderId="82" xfId="0" applyFont="1" applyFill="1" applyBorder="1" applyAlignment="1" applyProtection="1">
      <alignment horizontal="center" vertical="center" wrapText="1"/>
    </xf>
    <xf numFmtId="0" fontId="5" fillId="0" borderId="0" xfId="0" applyFont="1" applyProtection="1">
      <alignment vertical="center"/>
    </xf>
    <xf numFmtId="0" fontId="8" fillId="0" borderId="0" xfId="0" applyFont="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9" fillId="4" borderId="0" xfId="0" applyFont="1" applyFill="1" applyProtection="1">
      <alignment vertical="center"/>
    </xf>
    <xf numFmtId="0" fontId="10" fillId="4" borderId="0" xfId="0" applyFont="1" applyFill="1" applyProtection="1">
      <alignment vertical="center"/>
    </xf>
    <xf numFmtId="0" fontId="8" fillId="3" borderId="0" xfId="0" applyFont="1" applyFill="1" applyProtection="1">
      <alignment vertical="center"/>
    </xf>
    <xf numFmtId="0" fontId="8" fillId="0" borderId="7" xfId="0" applyFont="1" applyBorder="1" applyProtection="1">
      <alignment vertical="center"/>
    </xf>
    <xf numFmtId="38" fontId="8" fillId="3" borderId="0" xfId="1" applyFont="1" applyFill="1" applyProtection="1">
      <alignment vertical="center"/>
    </xf>
    <xf numFmtId="38" fontId="5" fillId="0" borderId="0" xfId="1" applyFont="1" applyProtection="1">
      <alignment vertical="center"/>
    </xf>
    <xf numFmtId="38" fontId="3" fillId="0" borderId="0" xfId="1" applyFont="1" applyProtection="1">
      <alignment vertical="center"/>
    </xf>
    <xf numFmtId="38" fontId="8" fillId="0" borderId="0" xfId="1" applyFont="1" applyProtection="1">
      <alignment vertical="center"/>
    </xf>
    <xf numFmtId="38" fontId="8" fillId="0" borderId="0" xfId="1" applyFont="1" applyFill="1" applyProtection="1">
      <alignment vertical="center"/>
    </xf>
    <xf numFmtId="0" fontId="6" fillId="0" borderId="0" xfId="0" applyFont="1" applyProtection="1">
      <alignment vertical="center"/>
    </xf>
    <xf numFmtId="0" fontId="5" fillId="3" borderId="0" xfId="0" applyFont="1" applyFill="1" applyProtection="1">
      <alignment vertical="center"/>
    </xf>
    <xf numFmtId="176" fontId="8" fillId="3" borderId="0" xfId="0" applyNumberFormat="1" applyFont="1" applyFill="1" applyProtection="1">
      <alignment vertical="center"/>
    </xf>
    <xf numFmtId="176" fontId="8" fillId="0" borderId="0" xfId="0" applyNumberFormat="1" applyFont="1" applyProtection="1">
      <alignment vertical="center"/>
    </xf>
    <xf numFmtId="176" fontId="11" fillId="3" borderId="0" xfId="0" applyNumberFormat="1" applyFont="1" applyFill="1" applyProtection="1">
      <alignment vertical="center"/>
    </xf>
    <xf numFmtId="0" fontId="16" fillId="0" borderId="0" xfId="0" applyFont="1" applyProtection="1">
      <alignment vertical="center"/>
    </xf>
    <xf numFmtId="176" fontId="17" fillId="3" borderId="0" xfId="0" applyNumberFormat="1" applyFont="1" applyFill="1" applyProtection="1">
      <alignment vertical="center"/>
    </xf>
    <xf numFmtId="0" fontId="16" fillId="0" borderId="7" xfId="0" applyFont="1" applyBorder="1" applyProtection="1">
      <alignment vertical="center"/>
    </xf>
    <xf numFmtId="0" fontId="22" fillId="0" borderId="46" xfId="0" applyFont="1" applyBorder="1" applyAlignment="1" applyProtection="1">
      <alignment horizontal="right" vertical="center" shrinkToFit="1"/>
    </xf>
    <xf numFmtId="0" fontId="22" fillId="5" borderId="47" xfId="0" applyFont="1" applyFill="1" applyBorder="1" applyAlignment="1" applyProtection="1">
      <alignment horizontal="right" vertical="center" shrinkToFit="1"/>
    </xf>
    <xf numFmtId="0" fontId="22" fillId="5" borderId="31" xfId="0" applyFont="1" applyFill="1" applyBorder="1" applyAlignment="1" applyProtection="1">
      <alignment horizontal="right" vertical="center" shrinkToFit="1"/>
    </xf>
    <xf numFmtId="0" fontId="22" fillId="5" borderId="72" xfId="0" applyFont="1" applyFill="1" applyBorder="1" applyAlignment="1" applyProtection="1">
      <alignment horizontal="right" vertical="center" shrinkToFit="1"/>
    </xf>
    <xf numFmtId="0" fontId="7" fillId="0" borderId="0" xfId="0" applyFont="1" applyBorder="1" applyProtection="1">
      <alignment vertical="center"/>
    </xf>
    <xf numFmtId="0" fontId="29" fillId="0" borderId="0" xfId="0" applyFont="1" applyAlignment="1" applyProtection="1">
      <alignment vertical="center" wrapText="1"/>
    </xf>
    <xf numFmtId="0" fontId="30" fillId="0" borderId="0" xfId="0" applyFont="1" applyAlignment="1" applyProtection="1">
      <alignment vertical="center" wrapText="1"/>
    </xf>
    <xf numFmtId="0" fontId="28" fillId="0" borderId="0" xfId="0" applyFont="1" applyAlignment="1" applyProtection="1">
      <alignment vertical="center" wrapText="1"/>
    </xf>
    <xf numFmtId="0" fontId="28" fillId="0" borderId="0" xfId="0" applyFont="1" applyAlignment="1" applyProtection="1">
      <alignment vertical="center" wrapText="1" shrinkToFit="1"/>
    </xf>
    <xf numFmtId="177" fontId="26" fillId="0" borderId="0" xfId="1" applyNumberFormat="1" applyFont="1" applyAlignment="1" applyProtection="1">
      <alignment horizontal="center" vertical="center" wrapText="1"/>
    </xf>
    <xf numFmtId="0" fontId="27" fillId="10" borderId="56" xfId="0" applyFont="1" applyFill="1" applyBorder="1" applyAlignment="1" applyProtection="1">
      <alignment horizontal="center" vertical="center" shrinkToFit="1"/>
      <protection locked="0"/>
    </xf>
    <xf numFmtId="0" fontId="27" fillId="10" borderId="55" xfId="0" applyFont="1" applyFill="1" applyBorder="1" applyAlignment="1" applyProtection="1">
      <alignment horizontal="center" vertical="center" shrinkToFit="1"/>
      <protection locked="0"/>
    </xf>
    <xf numFmtId="0" fontId="27" fillId="10" borderId="55" xfId="0" applyFont="1" applyFill="1" applyBorder="1" applyAlignment="1" applyProtection="1">
      <alignment vertical="center" shrinkToFit="1"/>
      <protection locked="0"/>
    </xf>
    <xf numFmtId="178" fontId="27" fillId="9" borderId="55" xfId="1" applyNumberFormat="1" applyFont="1" applyFill="1" applyBorder="1" applyAlignment="1" applyProtection="1">
      <alignment vertical="center" shrinkToFit="1"/>
      <protection locked="0"/>
    </xf>
    <xf numFmtId="0" fontId="27" fillId="0" borderId="0" xfId="0" applyFont="1" applyProtection="1">
      <alignment vertical="center"/>
    </xf>
    <xf numFmtId="0" fontId="27" fillId="0" borderId="0" xfId="0" applyFont="1" applyAlignment="1" applyProtection="1">
      <alignment vertical="center" wrapText="1"/>
    </xf>
    <xf numFmtId="0" fontId="27" fillId="0" borderId="55" xfId="0" applyFont="1" applyBorder="1" applyAlignment="1" applyProtection="1">
      <alignment horizontal="center" vertical="center" shrinkToFit="1"/>
    </xf>
    <xf numFmtId="0" fontId="27" fillId="0" borderId="0" xfId="0" applyFont="1" applyAlignment="1" applyProtection="1">
      <alignment vertical="center" shrinkToFit="1"/>
    </xf>
    <xf numFmtId="0" fontId="27" fillId="10" borderId="55" xfId="0" applyFont="1" applyFill="1" applyBorder="1" applyAlignment="1" applyProtection="1">
      <alignment vertical="center" shrinkToFit="1"/>
    </xf>
    <xf numFmtId="0" fontId="27" fillId="0" borderId="86" xfId="0" applyFont="1" applyBorder="1" applyAlignment="1" applyProtection="1">
      <alignment horizontal="center" vertical="center" shrinkToFit="1"/>
    </xf>
    <xf numFmtId="0" fontId="27" fillId="0" borderId="87" xfId="0" applyFont="1" applyBorder="1" applyAlignment="1" applyProtection="1">
      <alignment horizontal="center" vertical="center" shrinkToFit="1"/>
    </xf>
    <xf numFmtId="0" fontId="27" fillId="9" borderId="55" xfId="0" applyFont="1" applyFill="1" applyBorder="1" applyAlignment="1" applyProtection="1">
      <alignment vertical="center" shrinkToFit="1"/>
    </xf>
    <xf numFmtId="0" fontId="27" fillId="0" borderId="0" xfId="0" applyFont="1" applyFill="1" applyBorder="1" applyAlignment="1" applyProtection="1">
      <alignment horizontal="center" vertical="center" shrinkToFit="1"/>
    </xf>
    <xf numFmtId="0" fontId="27" fillId="0" borderId="0" xfId="0" applyFont="1" applyFill="1" applyAlignment="1" applyProtection="1">
      <alignment horizontal="center" vertical="center" shrinkToFit="1"/>
    </xf>
    <xf numFmtId="0" fontId="27" fillId="0" borderId="0" xfId="0" applyFont="1" applyFill="1" applyBorder="1" applyAlignment="1" applyProtection="1">
      <alignment vertical="center" shrinkToFit="1"/>
    </xf>
    <xf numFmtId="178" fontId="27" fillId="0" borderId="0" xfId="1" applyNumberFormat="1" applyFont="1" applyFill="1" applyBorder="1" applyAlignment="1" applyProtection="1">
      <alignment vertical="center" shrinkToFit="1"/>
    </xf>
    <xf numFmtId="0" fontId="27" fillId="0" borderId="55" xfId="0" applyFont="1" applyBorder="1" applyAlignment="1" applyProtection="1">
      <alignment horizontal="center" vertical="center"/>
    </xf>
    <xf numFmtId="177" fontId="27" fillId="0" borderId="55" xfId="0" applyNumberFormat="1" applyFont="1" applyBorder="1" applyAlignment="1" applyProtection="1">
      <alignment horizontal="right" vertical="center" shrinkToFit="1"/>
    </xf>
    <xf numFmtId="0" fontId="27" fillId="0" borderId="0" xfId="0" applyFont="1" applyBorder="1" applyAlignment="1" applyProtection="1">
      <alignment horizontal="center" vertical="center" wrapText="1"/>
    </xf>
    <xf numFmtId="0" fontId="27" fillId="0" borderId="0" xfId="0" applyFont="1" applyAlignment="1" applyProtection="1">
      <alignment horizontal="right" vertical="center"/>
    </xf>
    <xf numFmtId="177" fontId="27" fillId="0" borderId="0" xfId="0" applyNumberFormat="1" applyFont="1" applyBorder="1" applyProtection="1">
      <alignment vertical="center"/>
    </xf>
    <xf numFmtId="0" fontId="32" fillId="0" borderId="0" xfId="0" applyFont="1" applyAlignment="1" applyProtection="1">
      <alignment horizontal="right" vertical="center"/>
    </xf>
    <xf numFmtId="0" fontId="27" fillId="0" borderId="0" xfId="0" applyFont="1" applyProtection="1">
      <alignment vertical="center"/>
    </xf>
    <xf numFmtId="0" fontId="33" fillId="0" borderId="0" xfId="0" applyFont="1" applyAlignment="1" applyProtection="1">
      <alignment vertical="center" wrapText="1"/>
    </xf>
    <xf numFmtId="0" fontId="27" fillId="0" borderId="0" xfId="0" applyFont="1" applyProtection="1">
      <alignment vertical="center"/>
    </xf>
    <xf numFmtId="0" fontId="13" fillId="6" borderId="75" xfId="0" applyNumberFormat="1" applyFont="1" applyFill="1" applyBorder="1" applyAlignment="1" applyProtection="1">
      <alignment horizontal="center" vertical="center" shrinkToFit="1"/>
      <protection locked="0"/>
    </xf>
    <xf numFmtId="0" fontId="13" fillId="6" borderId="76" xfId="0" applyNumberFormat="1" applyFont="1" applyFill="1" applyBorder="1" applyAlignment="1" applyProtection="1">
      <alignment horizontal="center" vertical="center" shrinkToFit="1"/>
      <protection locked="0"/>
    </xf>
    <xf numFmtId="0" fontId="13" fillId="6" borderId="77" xfId="0" applyNumberFormat="1" applyFont="1" applyFill="1" applyBorder="1" applyAlignment="1" applyProtection="1">
      <alignment horizontal="center" vertical="center" shrinkToFit="1"/>
      <protection locked="0"/>
    </xf>
    <xf numFmtId="0" fontId="38" fillId="0" borderId="0" xfId="0" applyFont="1" applyProtection="1">
      <alignment vertical="center"/>
    </xf>
    <xf numFmtId="0" fontId="27" fillId="0" borderId="0" xfId="0" applyFont="1" applyBorder="1" applyAlignment="1" applyProtection="1">
      <alignment horizontal="center" vertical="center" wrapText="1"/>
    </xf>
    <xf numFmtId="0" fontId="27" fillId="0" borderId="0" xfId="0" applyFont="1" applyAlignment="1" applyProtection="1">
      <alignment vertical="center" wrapText="1"/>
    </xf>
    <xf numFmtId="0" fontId="27" fillId="0" borderId="0" xfId="0" applyFont="1" applyProtection="1">
      <alignment vertical="center"/>
    </xf>
    <xf numFmtId="177" fontId="26" fillId="0" borderId="0" xfId="1" applyNumberFormat="1" applyFont="1" applyAlignment="1" applyProtection="1">
      <alignment horizontal="center" vertical="center" wrapText="1"/>
    </xf>
    <xf numFmtId="0" fontId="26" fillId="0" borderId="0" xfId="0" applyFont="1" applyAlignment="1" applyProtection="1">
      <alignment vertical="top" wrapText="1"/>
    </xf>
    <xf numFmtId="0" fontId="15" fillId="0" borderId="0" xfId="0" applyFont="1" applyFill="1" applyBorder="1" applyAlignment="1" applyProtection="1">
      <alignment horizontal="left" vertical="center" wrapText="1"/>
    </xf>
    <xf numFmtId="38" fontId="17" fillId="0" borderId="0" xfId="0" applyNumberFormat="1" applyFont="1" applyAlignment="1" applyProtection="1">
      <alignment horizontal="center" vertical="center" shrinkToFit="1"/>
    </xf>
    <xf numFmtId="0" fontId="17" fillId="0" borderId="0" xfId="0" applyFont="1" applyAlignment="1" applyProtection="1">
      <alignment horizontal="center" vertical="center" shrinkToFit="1"/>
    </xf>
    <xf numFmtId="0" fontId="22" fillId="5" borderId="69" xfId="0" applyFont="1" applyFill="1" applyBorder="1" applyAlignment="1" applyProtection="1">
      <alignment horizontal="right" vertical="center" shrinkToFit="1"/>
    </xf>
    <xf numFmtId="0" fontId="17" fillId="7" borderId="74" xfId="0" applyFont="1" applyFill="1" applyBorder="1" applyAlignment="1" applyProtection="1">
      <alignment horizontal="center" vertical="center" wrapText="1"/>
      <protection locked="0"/>
    </xf>
    <xf numFmtId="0" fontId="8" fillId="3" borderId="0" xfId="0" applyFont="1" applyFill="1" applyAlignment="1" applyProtection="1">
      <alignment vertical="center" shrinkToFit="1"/>
    </xf>
    <xf numFmtId="176" fontId="13" fillId="8" borderId="80" xfId="0" applyNumberFormat="1" applyFont="1" applyFill="1" applyBorder="1" applyAlignment="1" applyProtection="1">
      <alignment horizontal="center" vertical="center"/>
    </xf>
    <xf numFmtId="0" fontId="9" fillId="4" borderId="0" xfId="0" applyFont="1" applyFill="1" applyAlignment="1" applyProtection="1">
      <alignment vertical="center" shrinkToFit="1"/>
    </xf>
    <xf numFmtId="38" fontId="5" fillId="4" borderId="0" xfId="1" applyFont="1" applyFill="1" applyAlignment="1" applyProtection="1">
      <alignment vertical="center" shrinkToFit="1"/>
    </xf>
    <xf numFmtId="38" fontId="8" fillId="3" borderId="0" xfId="1" applyFont="1" applyFill="1" applyAlignment="1" applyProtection="1">
      <alignment vertical="center" shrinkToFit="1"/>
    </xf>
    <xf numFmtId="176" fontId="13" fillId="8" borderId="81" xfId="0" applyNumberFormat="1" applyFont="1" applyFill="1" applyBorder="1" applyAlignment="1" applyProtection="1">
      <alignment horizontal="center" vertical="center"/>
    </xf>
    <xf numFmtId="176" fontId="13" fillId="8" borderId="83" xfId="0" applyNumberFormat="1" applyFont="1" applyFill="1" applyBorder="1" applyAlignment="1" applyProtection="1">
      <alignment horizontal="center" vertical="center"/>
    </xf>
    <xf numFmtId="179" fontId="5" fillId="3" borderId="0" xfId="0" applyNumberFormat="1" applyFont="1" applyFill="1" applyProtection="1">
      <alignment vertical="center"/>
    </xf>
    <xf numFmtId="0" fontId="23" fillId="0" borderId="0" xfId="0" applyFont="1" applyAlignment="1" applyProtection="1">
      <alignment vertical="center" shrinkToFit="1"/>
    </xf>
    <xf numFmtId="0" fontId="42" fillId="0" borderId="0" xfId="0" applyFont="1" applyAlignment="1" applyProtection="1">
      <alignment horizontal="left" wrapText="1"/>
    </xf>
    <xf numFmtId="0" fontId="18" fillId="0" borderId="0" xfId="0" applyFont="1" applyBorder="1" applyAlignment="1" applyProtection="1">
      <alignment horizontal="center" vertical="center"/>
    </xf>
    <xf numFmtId="0" fontId="42" fillId="0" borderId="61" xfId="0" applyFont="1" applyBorder="1" applyAlignment="1" applyProtection="1">
      <alignment horizontal="left" wrapText="1"/>
    </xf>
    <xf numFmtId="49" fontId="15" fillId="0" borderId="89" xfId="0" applyNumberFormat="1" applyFont="1" applyBorder="1" applyAlignment="1" applyProtection="1">
      <alignment horizontal="center" vertical="center"/>
    </xf>
    <xf numFmtId="49" fontId="15" fillId="0" borderId="0" xfId="0" applyNumberFormat="1" applyFont="1" applyBorder="1" applyAlignment="1" applyProtection="1">
      <alignment horizontal="center" vertical="center"/>
    </xf>
    <xf numFmtId="49" fontId="19" fillId="0" borderId="89" xfId="0" applyNumberFormat="1" applyFont="1" applyBorder="1" applyAlignment="1" applyProtection="1">
      <alignment horizontal="left" vertical="center"/>
    </xf>
    <xf numFmtId="49" fontId="19" fillId="0" borderId="0" xfId="0" applyNumberFormat="1" applyFont="1" applyBorder="1" applyAlignment="1" applyProtection="1">
      <alignment horizontal="left" vertical="center"/>
    </xf>
    <xf numFmtId="176" fontId="5" fillId="0" borderId="0" xfId="0" applyNumberFormat="1" applyFont="1" applyAlignment="1" applyProtection="1">
      <alignment vertical="center" shrinkToFit="1"/>
    </xf>
    <xf numFmtId="0" fontId="22" fillId="5" borderId="49" xfId="0" applyFont="1" applyFill="1" applyBorder="1" applyAlignment="1" applyProtection="1">
      <alignment horizontal="right" vertical="center"/>
    </xf>
    <xf numFmtId="38" fontId="5" fillId="0" borderId="0" xfId="1" applyFont="1" applyAlignment="1" applyProtection="1">
      <alignment vertical="center" shrinkToFit="1"/>
    </xf>
    <xf numFmtId="0" fontId="22" fillId="5" borderId="37" xfId="0" applyFont="1" applyFill="1" applyBorder="1" applyAlignment="1" applyProtection="1">
      <alignment horizontal="right" vertical="center"/>
    </xf>
    <xf numFmtId="38" fontId="22" fillId="5" borderId="33" xfId="1" applyFont="1" applyFill="1" applyBorder="1" applyAlignment="1" applyProtection="1">
      <alignment horizontal="right" vertical="center" shrinkToFit="1"/>
    </xf>
    <xf numFmtId="38" fontId="22" fillId="5" borderId="32" xfId="1" applyFont="1" applyFill="1" applyBorder="1" applyAlignment="1" applyProtection="1">
      <alignment horizontal="right" vertical="center" shrinkToFit="1"/>
    </xf>
    <xf numFmtId="38" fontId="22" fillId="5" borderId="31" xfId="1" applyFont="1" applyFill="1" applyBorder="1" applyAlignment="1" applyProtection="1">
      <alignment horizontal="right" vertical="center" shrinkToFit="1"/>
    </xf>
    <xf numFmtId="0" fontId="22" fillId="5" borderId="70" xfId="0" applyFont="1" applyFill="1" applyBorder="1" applyAlignment="1" applyProtection="1">
      <alignment horizontal="right" vertical="center"/>
    </xf>
    <xf numFmtId="0" fontId="22" fillId="5" borderId="73" xfId="0" applyFont="1" applyFill="1" applyBorder="1" applyAlignment="1" applyProtection="1">
      <alignment horizontal="right" vertical="center"/>
    </xf>
    <xf numFmtId="38" fontId="17" fillId="0" borderId="0" xfId="0" applyNumberFormat="1" applyFont="1" applyBorder="1" applyAlignment="1" applyProtection="1">
      <alignment horizontal="center" vertical="center" shrinkToFit="1"/>
    </xf>
    <xf numFmtId="0" fontId="17" fillId="0" borderId="0" xfId="0" applyFont="1" applyBorder="1" applyAlignment="1" applyProtection="1">
      <alignment horizontal="center" vertical="center" shrinkToFit="1"/>
    </xf>
    <xf numFmtId="0" fontId="22" fillId="5" borderId="42" xfId="0" applyFont="1" applyFill="1" applyBorder="1" applyAlignment="1" applyProtection="1">
      <alignment horizontal="right" vertical="center"/>
    </xf>
    <xf numFmtId="0" fontId="22" fillId="5" borderId="43" xfId="0" applyFont="1" applyFill="1" applyBorder="1" applyAlignment="1" applyProtection="1">
      <alignment horizontal="right" vertical="center"/>
    </xf>
    <xf numFmtId="0" fontId="13" fillId="11" borderId="60" xfId="0" applyFont="1" applyFill="1" applyBorder="1" applyAlignment="1" applyProtection="1">
      <alignment horizontal="center" vertical="center" wrapText="1"/>
    </xf>
    <xf numFmtId="0" fontId="13" fillId="11" borderId="62" xfId="0" applyFont="1" applyFill="1" applyBorder="1" applyAlignment="1" applyProtection="1">
      <alignment horizontal="left" vertical="center" wrapText="1"/>
    </xf>
    <xf numFmtId="0" fontId="4" fillId="0" borderId="0" xfId="0" applyFont="1" applyAlignment="1" applyProtection="1">
      <alignment vertical="center" shrinkToFit="1"/>
    </xf>
    <xf numFmtId="38" fontId="4" fillId="0" borderId="0" xfId="1" applyFont="1" applyProtection="1">
      <alignment vertical="center"/>
    </xf>
    <xf numFmtId="0" fontId="15" fillId="0" borderId="95" xfId="0" applyFont="1" applyBorder="1" applyProtection="1">
      <alignment vertical="center"/>
    </xf>
    <xf numFmtId="38" fontId="15" fillId="0" borderId="0" xfId="1" applyFont="1" applyProtection="1">
      <alignment vertical="center"/>
    </xf>
    <xf numFmtId="0" fontId="14" fillId="0" borderId="0" xfId="0" applyFont="1" applyProtection="1">
      <alignment vertical="center"/>
    </xf>
    <xf numFmtId="0" fontId="15" fillId="0" borderId="89"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3" fontId="15" fillId="0" borderId="0" xfId="0" applyNumberFormat="1" applyFont="1" applyBorder="1" applyAlignment="1" applyProtection="1">
      <alignment horizontal="center" vertical="center"/>
    </xf>
    <xf numFmtId="3" fontId="15" fillId="0" borderId="0" xfId="0" applyNumberFormat="1" applyFont="1" applyBorder="1" applyAlignment="1" applyProtection="1">
      <alignment horizontal="left" vertical="center"/>
    </xf>
    <xf numFmtId="0" fontId="18" fillId="0" borderId="0" xfId="0" applyFont="1" applyProtection="1">
      <alignment vertical="center"/>
    </xf>
    <xf numFmtId="0" fontId="13" fillId="0" borderId="0" xfId="0" applyFont="1" applyBorder="1" applyAlignment="1" applyProtection="1">
      <alignment vertical="center"/>
    </xf>
    <xf numFmtId="0" fontId="13" fillId="7" borderId="20" xfId="0" applyFont="1" applyFill="1" applyBorder="1" applyProtection="1">
      <alignment vertical="center"/>
    </xf>
    <xf numFmtId="0" fontId="17" fillId="7" borderId="74" xfId="0" applyFont="1" applyFill="1" applyBorder="1" applyAlignment="1" applyProtection="1">
      <alignment horizontal="center" vertical="center" wrapText="1"/>
    </xf>
    <xf numFmtId="0" fontId="20" fillId="6" borderId="23" xfId="0" applyFont="1" applyFill="1" applyBorder="1" applyProtection="1">
      <alignment vertical="center"/>
    </xf>
    <xf numFmtId="0" fontId="20" fillId="6" borderId="25" xfId="0" applyFont="1" applyFill="1" applyBorder="1" applyProtection="1">
      <alignment vertical="center"/>
    </xf>
    <xf numFmtId="0" fontId="20" fillId="6" borderId="27" xfId="0" applyFont="1" applyFill="1" applyBorder="1" applyProtection="1">
      <alignment vertical="center"/>
    </xf>
    <xf numFmtId="0" fontId="18" fillId="0" borderId="64" xfId="0" applyFont="1" applyBorder="1" applyProtection="1">
      <alignment vertical="center"/>
    </xf>
    <xf numFmtId="177" fontId="27" fillId="0" borderId="55" xfId="0" applyNumberFormat="1" applyFont="1" applyBorder="1" applyProtection="1">
      <alignment vertical="center"/>
    </xf>
    <xf numFmtId="182" fontId="27" fillId="0" borderId="55" xfId="0" applyNumberFormat="1" applyFont="1" applyBorder="1" applyProtection="1">
      <alignment vertical="center"/>
    </xf>
    <xf numFmtId="0" fontId="27" fillId="0" borderId="0" xfId="0" applyFont="1" applyProtection="1">
      <alignment vertical="center"/>
    </xf>
    <xf numFmtId="0" fontId="15" fillId="0" borderId="0" xfId="0" applyFont="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95" xfId="0" applyFont="1" applyBorder="1" applyProtection="1">
      <alignment vertical="center"/>
    </xf>
    <xf numFmtId="0" fontId="15" fillId="0" borderId="0" xfId="0" applyFont="1" applyProtection="1">
      <alignment vertical="center"/>
      <protection locked="0"/>
    </xf>
    <xf numFmtId="0" fontId="22" fillId="5" borderId="69" xfId="0" applyFont="1" applyFill="1" applyBorder="1" applyAlignment="1" applyProtection="1">
      <alignment horizontal="right" vertical="center" shrinkToFit="1"/>
    </xf>
    <xf numFmtId="0" fontId="5" fillId="0" borderId="0" xfId="0" applyFont="1" applyProtection="1">
      <alignment vertical="center"/>
    </xf>
    <xf numFmtId="38" fontId="22" fillId="5" borderId="33" xfId="1" applyFont="1" applyFill="1" applyBorder="1" applyAlignment="1" applyProtection="1">
      <alignment horizontal="right" vertical="center" shrinkToFit="1"/>
    </xf>
    <xf numFmtId="38" fontId="22" fillId="5" borderId="32" xfId="1" applyFont="1" applyFill="1" applyBorder="1" applyAlignment="1" applyProtection="1">
      <alignment horizontal="right" vertical="center" shrinkToFit="1"/>
    </xf>
    <xf numFmtId="177" fontId="26" fillId="0" borderId="0" xfId="1" applyNumberFormat="1" applyFont="1" applyAlignment="1" applyProtection="1">
      <alignment horizontal="center" vertical="center" wrapText="1"/>
    </xf>
    <xf numFmtId="0" fontId="15" fillId="0" borderId="0" xfId="0" applyFont="1" applyProtection="1">
      <alignment vertical="center"/>
    </xf>
    <xf numFmtId="0" fontId="43" fillId="0" borderId="64" xfId="0" applyFont="1" applyBorder="1" applyAlignment="1" applyProtection="1">
      <alignment vertical="top" wrapText="1"/>
    </xf>
    <xf numFmtId="176" fontId="5" fillId="0" borderId="0" xfId="0" applyNumberFormat="1" applyFont="1" applyProtection="1">
      <alignment vertical="center"/>
    </xf>
    <xf numFmtId="0" fontId="22" fillId="0" borderId="46" xfId="0" applyFont="1" applyFill="1" applyBorder="1" applyAlignment="1" applyProtection="1">
      <alignment horizontal="right" vertical="center"/>
    </xf>
    <xf numFmtId="0" fontId="22" fillId="0" borderId="49" xfId="0" applyFont="1" applyFill="1" applyBorder="1" applyAlignment="1" applyProtection="1">
      <alignment horizontal="right" vertical="center"/>
    </xf>
    <xf numFmtId="0" fontId="22" fillId="0" borderId="37" xfId="0" applyFont="1" applyFill="1" applyBorder="1" applyAlignment="1" applyProtection="1">
      <alignment horizontal="right" vertical="center"/>
    </xf>
    <xf numFmtId="0" fontId="22" fillId="0" borderId="70" xfId="0" applyFont="1" applyFill="1" applyBorder="1" applyAlignment="1" applyProtection="1">
      <alignment horizontal="right" vertical="center"/>
    </xf>
    <xf numFmtId="0" fontId="22" fillId="0" borderId="73" xfId="0" applyFont="1" applyFill="1" applyBorder="1" applyAlignment="1" applyProtection="1">
      <alignment horizontal="right" vertical="center"/>
    </xf>
    <xf numFmtId="0" fontId="22" fillId="0" borderId="43" xfId="0" applyFont="1" applyFill="1" applyBorder="1" applyAlignment="1" applyProtection="1">
      <alignment horizontal="right" vertical="center"/>
    </xf>
    <xf numFmtId="177" fontId="27" fillId="0" borderId="55" xfId="1" applyNumberFormat="1" applyFont="1" applyBorder="1" applyAlignment="1" applyProtection="1">
      <alignment horizontal="right" vertical="center" shrinkToFit="1"/>
    </xf>
    <xf numFmtId="0" fontId="31" fillId="0" borderId="0" xfId="0" applyFont="1" applyAlignment="1" applyProtection="1">
      <alignment horizontal="center" vertical="center"/>
    </xf>
    <xf numFmtId="0" fontId="27" fillId="0" borderId="56" xfId="0" applyFont="1" applyBorder="1" applyAlignment="1" applyProtection="1">
      <alignment horizontal="center" vertical="center"/>
    </xf>
    <xf numFmtId="0" fontId="27" fillId="0" borderId="58" xfId="0" applyFont="1" applyBorder="1" applyAlignment="1" applyProtection="1">
      <alignment horizontal="center" vertical="center"/>
    </xf>
    <xf numFmtId="177" fontId="27" fillId="0" borderId="56" xfId="1" applyNumberFormat="1" applyFont="1" applyBorder="1" applyAlignment="1" applyProtection="1">
      <alignment horizontal="right" vertical="center" shrinkToFit="1"/>
    </xf>
    <xf numFmtId="177" fontId="27" fillId="0" borderId="58" xfId="1" applyNumberFormat="1" applyFont="1" applyBorder="1" applyAlignment="1" applyProtection="1">
      <alignment horizontal="right" vertical="center" shrinkToFit="1"/>
    </xf>
    <xf numFmtId="0" fontId="34" fillId="0" borderId="0" xfId="0" applyFont="1" applyAlignment="1" applyProtection="1">
      <alignment vertical="center" wrapText="1"/>
    </xf>
    <xf numFmtId="0" fontId="33" fillId="0" borderId="0" xfId="0" applyFont="1" applyAlignment="1" applyProtection="1">
      <alignment vertical="center" wrapText="1"/>
    </xf>
    <xf numFmtId="0" fontId="34" fillId="0" borderId="0" xfId="0" applyFont="1" applyAlignment="1" applyProtection="1">
      <alignment vertical="center" wrapText="1" shrinkToFit="1"/>
    </xf>
    <xf numFmtId="0" fontId="32" fillId="0" borderId="0" xfId="0" applyFont="1" applyAlignment="1" applyProtection="1">
      <alignment vertical="center" wrapText="1"/>
    </xf>
    <xf numFmtId="0" fontId="27" fillId="0" borderId="0" xfId="0" applyFont="1" applyAlignment="1" applyProtection="1">
      <alignment vertical="center" wrapText="1"/>
    </xf>
    <xf numFmtId="0" fontId="27" fillId="0" borderId="0" xfId="0" applyFont="1" applyProtection="1">
      <alignment vertical="center"/>
    </xf>
    <xf numFmtId="177" fontId="27" fillId="0" borderId="0" xfId="0" applyNumberFormat="1" applyFont="1" applyBorder="1" applyProtection="1">
      <alignment vertical="center"/>
    </xf>
    <xf numFmtId="0" fontId="32" fillId="0" borderId="0" xfId="0" applyFont="1" applyAlignment="1" applyProtection="1">
      <alignment vertical="top"/>
    </xf>
    <xf numFmtId="0" fontId="36" fillId="0" borderId="0" xfId="0" applyFont="1" applyAlignment="1">
      <alignment vertical="top"/>
    </xf>
    <xf numFmtId="0" fontId="27" fillId="0" borderId="55" xfId="0" applyFont="1" applyBorder="1" applyAlignment="1" applyProtection="1">
      <alignment horizontal="center" vertical="center" wrapText="1"/>
    </xf>
    <xf numFmtId="0" fontId="27" fillId="0" borderId="88" xfId="0" applyFont="1" applyBorder="1" applyAlignment="1" applyProtection="1">
      <alignment horizontal="center" vertical="center" shrinkToFit="1"/>
    </xf>
    <xf numFmtId="0" fontId="27" fillId="0" borderId="86" xfId="0" applyFont="1" applyBorder="1" applyAlignment="1" applyProtection="1">
      <alignment horizontal="center" vertical="center" shrinkToFit="1"/>
    </xf>
    <xf numFmtId="0" fontId="27" fillId="0" borderId="88" xfId="0" applyFont="1" applyBorder="1" applyAlignment="1" applyProtection="1">
      <alignment horizontal="center" vertical="center" wrapText="1" shrinkToFit="1"/>
    </xf>
    <xf numFmtId="0" fontId="27" fillId="0" borderId="86" xfId="0" applyFont="1" applyBorder="1" applyAlignment="1" applyProtection="1">
      <alignment horizontal="center" vertical="center" wrapText="1" shrinkToFit="1"/>
    </xf>
    <xf numFmtId="0" fontId="32" fillId="0" borderId="89" xfId="0" applyFont="1" applyBorder="1" applyProtection="1">
      <alignment vertical="center"/>
    </xf>
    <xf numFmtId="0" fontId="32" fillId="0" borderId="0" xfId="0" applyFont="1" applyProtection="1">
      <alignment vertical="center"/>
    </xf>
    <xf numFmtId="3" fontId="15" fillId="0" borderId="56" xfId="0" applyNumberFormat="1"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58" xfId="0" applyFont="1" applyBorder="1" applyAlignment="1" applyProtection="1">
      <alignment horizontal="center" vertical="center"/>
    </xf>
    <xf numFmtId="3" fontId="15" fillId="0" borderId="56" xfId="0" applyNumberFormat="1" applyFont="1" applyBorder="1" applyAlignment="1" applyProtection="1">
      <alignment horizontal="left" vertical="center"/>
    </xf>
    <xf numFmtId="0" fontId="15" fillId="0" borderId="57" xfId="0" applyFont="1" applyBorder="1" applyAlignment="1" applyProtection="1">
      <alignment horizontal="left" vertical="center"/>
    </xf>
    <xf numFmtId="0" fontId="15" fillId="0" borderId="58" xfId="0" applyFont="1" applyBorder="1" applyAlignment="1" applyProtection="1">
      <alignment horizontal="left" vertical="center"/>
    </xf>
    <xf numFmtId="0" fontId="15" fillId="0" borderId="55" xfId="0" applyFont="1" applyBorder="1" applyAlignment="1" applyProtection="1">
      <alignment horizontal="center" vertical="center"/>
    </xf>
    <xf numFmtId="0" fontId="15" fillId="0" borderId="90" xfId="0" applyFont="1" applyBorder="1" applyAlignment="1" applyProtection="1">
      <alignment horizontal="center" vertical="center"/>
    </xf>
    <xf numFmtId="0" fontId="15" fillId="0" borderId="30" xfId="0" applyFont="1" applyBorder="1" applyAlignment="1" applyProtection="1">
      <alignment horizontal="center" vertical="center"/>
    </xf>
    <xf numFmtId="0" fontId="15" fillId="0" borderId="59" xfId="0" applyFont="1" applyBorder="1" applyAlignment="1" applyProtection="1">
      <alignment horizontal="center" vertical="center"/>
    </xf>
    <xf numFmtId="0" fontId="15" fillId="0" borderId="60" xfId="0" applyFont="1" applyBorder="1" applyAlignment="1" applyProtection="1">
      <alignment horizontal="center" vertical="center"/>
    </xf>
    <xf numFmtId="0" fontId="15" fillId="0" borderId="61"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56" xfId="0" applyFont="1" applyBorder="1" applyAlignment="1" applyProtection="1">
      <alignment horizontal="center" vertical="center"/>
    </xf>
    <xf numFmtId="0" fontId="15" fillId="0" borderId="56" xfId="0" applyFont="1" applyBorder="1" applyAlignment="1" applyProtection="1">
      <alignment horizontal="left" vertical="center"/>
    </xf>
    <xf numFmtId="0" fontId="17" fillId="0" borderId="61" xfId="0" applyFont="1" applyBorder="1" applyAlignment="1" applyProtection="1">
      <alignment horizontal="right"/>
    </xf>
    <xf numFmtId="3" fontId="15" fillId="0" borderId="57" xfId="0" applyNumberFormat="1" applyFont="1" applyBorder="1" applyAlignment="1" applyProtection="1">
      <alignment horizontal="center" vertical="center"/>
    </xf>
    <xf numFmtId="3" fontId="15" fillId="0" borderId="58" xfId="0" applyNumberFormat="1" applyFont="1" applyBorder="1" applyAlignment="1" applyProtection="1">
      <alignment horizontal="center" vertical="center"/>
    </xf>
    <xf numFmtId="0" fontId="15" fillId="0" borderId="89"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91" xfId="0" applyFont="1" applyBorder="1" applyAlignment="1" applyProtection="1">
      <alignment horizontal="center" vertical="center"/>
    </xf>
    <xf numFmtId="0" fontId="15" fillId="0" borderId="55" xfId="0" applyFont="1" applyBorder="1" applyAlignment="1" applyProtection="1">
      <alignment horizontal="left" vertical="center"/>
    </xf>
    <xf numFmtId="0" fontId="15" fillId="0" borderId="90" xfId="0" applyFont="1" applyBorder="1" applyAlignment="1" applyProtection="1">
      <alignment horizontal="center" vertical="center" wrapText="1"/>
    </xf>
    <xf numFmtId="0" fontId="15" fillId="0" borderId="0" xfId="0" applyFont="1" applyFill="1" applyBorder="1" applyAlignment="1" applyProtection="1">
      <alignment horizontal="left" vertical="center" wrapText="1"/>
    </xf>
    <xf numFmtId="0" fontId="17" fillId="0" borderId="94" xfId="0" applyFont="1" applyBorder="1" applyProtection="1">
      <alignment vertical="center"/>
    </xf>
    <xf numFmtId="0" fontId="17" fillId="0" borderId="95" xfId="0" applyFont="1" applyBorder="1" applyProtection="1">
      <alignment vertical="center"/>
    </xf>
    <xf numFmtId="177" fontId="15" fillId="0" borderId="95" xfId="0" applyNumberFormat="1" applyFont="1" applyFill="1" applyBorder="1" applyAlignment="1" applyProtection="1">
      <alignment horizontal="right" vertical="center" shrinkToFit="1"/>
    </xf>
    <xf numFmtId="0" fontId="15" fillId="0" borderId="95" xfId="0" applyFont="1" applyBorder="1" applyProtection="1">
      <alignment vertical="center"/>
    </xf>
    <xf numFmtId="0" fontId="15" fillId="0" borderId="96" xfId="0" applyFont="1" applyBorder="1" applyProtection="1">
      <alignment vertical="center"/>
    </xf>
    <xf numFmtId="0" fontId="22" fillId="5" borderId="39" xfId="0" applyFont="1" applyFill="1" applyBorder="1" applyAlignment="1" applyProtection="1">
      <alignment horizontal="left" vertical="center"/>
    </xf>
    <xf numFmtId="0" fontId="22" fillId="5" borderId="40" xfId="0" applyFont="1" applyFill="1" applyBorder="1" applyAlignment="1" applyProtection="1">
      <alignment horizontal="left" vertical="center"/>
    </xf>
    <xf numFmtId="0" fontId="22" fillId="5" borderId="54" xfId="0" applyFont="1" applyFill="1" applyBorder="1" applyAlignment="1" applyProtection="1">
      <alignment horizontal="left" vertical="center"/>
    </xf>
    <xf numFmtId="176" fontId="22" fillId="5" borderId="56" xfId="0" applyNumberFormat="1" applyFont="1" applyFill="1" applyBorder="1" applyAlignment="1" applyProtection="1">
      <alignment horizontal="right" vertical="center"/>
    </xf>
    <xf numFmtId="176" fontId="22" fillId="5" borderId="57" xfId="0" applyNumberFormat="1" applyFont="1" applyFill="1" applyBorder="1" applyAlignment="1" applyProtection="1">
      <alignment horizontal="right" vertical="center"/>
    </xf>
    <xf numFmtId="176" fontId="22" fillId="5" borderId="71" xfId="0" applyNumberFormat="1" applyFont="1" applyFill="1" applyBorder="1" applyAlignment="1" applyProtection="1">
      <alignment horizontal="right" vertical="center"/>
    </xf>
    <xf numFmtId="176" fontId="22" fillId="5" borderId="93" xfId="0" applyNumberFormat="1" applyFont="1" applyFill="1" applyBorder="1" applyAlignment="1" applyProtection="1">
      <alignment horizontal="right" vertical="center"/>
    </xf>
    <xf numFmtId="176" fontId="22" fillId="0" borderId="41" xfId="0" applyNumberFormat="1" applyFont="1" applyFill="1" applyBorder="1" applyAlignment="1" applyProtection="1">
      <alignment horizontal="right" vertical="center"/>
    </xf>
    <xf numFmtId="176" fontId="22" fillId="0" borderId="42" xfId="0" applyNumberFormat="1" applyFont="1" applyFill="1" applyBorder="1" applyAlignment="1" applyProtection="1">
      <alignment horizontal="right" vertical="center"/>
    </xf>
    <xf numFmtId="38" fontId="17" fillId="5" borderId="0" xfId="0" applyNumberFormat="1" applyFont="1" applyFill="1" applyBorder="1" applyAlignment="1" applyProtection="1">
      <alignment horizontal="center" vertical="center" shrinkToFit="1"/>
    </xf>
    <xf numFmtId="0" fontId="17" fillId="5" borderId="0" xfId="0" applyFont="1" applyFill="1" applyBorder="1" applyAlignment="1" applyProtection="1">
      <alignment horizontal="center" vertical="center" shrinkToFit="1"/>
    </xf>
    <xf numFmtId="176" fontId="22" fillId="5" borderId="69" xfId="0" applyNumberFormat="1" applyFont="1" applyFill="1" applyBorder="1" applyAlignment="1" applyProtection="1">
      <alignment horizontal="right" vertical="center" shrinkToFit="1"/>
    </xf>
    <xf numFmtId="183" fontId="22" fillId="0" borderId="69" xfId="1" applyNumberFormat="1" applyFont="1" applyFill="1" applyBorder="1" applyAlignment="1" applyProtection="1">
      <alignment horizontal="right" vertical="center"/>
    </xf>
    <xf numFmtId="176" fontId="22" fillId="0" borderId="69" xfId="0" applyNumberFormat="1" applyFont="1" applyFill="1" applyBorder="1" applyAlignment="1" applyProtection="1">
      <alignment horizontal="right" vertical="center"/>
    </xf>
    <xf numFmtId="0" fontId="5" fillId="0" borderId="0" xfId="0" applyFont="1" applyProtection="1">
      <alignment vertical="center"/>
    </xf>
    <xf numFmtId="0" fontId="22" fillId="5" borderId="56" xfId="0" applyFont="1" applyFill="1" applyBorder="1" applyAlignment="1" applyProtection="1">
      <alignment horizontal="left" vertical="center"/>
    </xf>
    <xf numFmtId="0" fontId="22" fillId="5" borderId="57" xfId="0" applyFont="1" applyFill="1" applyBorder="1" applyAlignment="1" applyProtection="1">
      <alignment horizontal="left" vertical="center"/>
    </xf>
    <xf numFmtId="0" fontId="22" fillId="5" borderId="58" xfId="0" applyFont="1" applyFill="1" applyBorder="1" applyAlignment="1" applyProtection="1">
      <alignment horizontal="left" vertical="center"/>
    </xf>
    <xf numFmtId="176" fontId="22" fillId="5" borderId="71" xfId="0" applyNumberFormat="1" applyFont="1" applyFill="1" applyBorder="1" applyAlignment="1" applyProtection="1">
      <alignment horizontal="right" vertical="center" shrinkToFit="1"/>
    </xf>
    <xf numFmtId="176" fontId="22" fillId="5" borderId="72" xfId="0" applyNumberFormat="1" applyFont="1" applyFill="1" applyBorder="1" applyAlignment="1" applyProtection="1">
      <alignment horizontal="right" vertical="center" shrinkToFit="1"/>
    </xf>
    <xf numFmtId="176" fontId="22" fillId="0" borderId="71" xfId="0" applyNumberFormat="1" applyFont="1" applyFill="1" applyBorder="1" applyAlignment="1" applyProtection="1">
      <alignment horizontal="right" vertical="center"/>
    </xf>
    <xf numFmtId="176" fontId="22" fillId="0" borderId="72" xfId="0" applyNumberFormat="1" applyFont="1" applyFill="1" applyBorder="1" applyAlignment="1" applyProtection="1">
      <alignment horizontal="right" vertical="center"/>
    </xf>
    <xf numFmtId="0" fontId="22" fillId="5" borderId="65" xfId="0" applyFont="1" applyFill="1" applyBorder="1" applyAlignment="1" applyProtection="1">
      <alignment horizontal="left" vertical="center"/>
    </xf>
    <xf numFmtId="0" fontId="22" fillId="5" borderId="66" xfId="0" applyFont="1" applyFill="1" applyBorder="1" applyAlignment="1" applyProtection="1">
      <alignment horizontal="left" vertical="center"/>
    </xf>
    <xf numFmtId="0" fontId="22" fillId="5" borderId="67" xfId="0" applyFont="1" applyFill="1" applyBorder="1" applyAlignment="1" applyProtection="1">
      <alignment horizontal="left" vertical="center"/>
    </xf>
    <xf numFmtId="0" fontId="22" fillId="5" borderId="68" xfId="0" applyFont="1" applyFill="1" applyBorder="1" applyAlignment="1" applyProtection="1">
      <alignment horizontal="right" vertical="center" shrinkToFit="1"/>
    </xf>
    <xf numFmtId="0" fontId="22" fillId="5" borderId="69" xfId="0" applyFont="1" applyFill="1" applyBorder="1" applyAlignment="1" applyProtection="1">
      <alignment horizontal="right" vertical="center" shrinkToFit="1"/>
    </xf>
    <xf numFmtId="176" fontId="22" fillId="5" borderId="31" xfId="0" applyNumberFormat="1" applyFont="1" applyFill="1" applyBorder="1" applyAlignment="1" applyProtection="1">
      <alignment horizontal="right" vertical="center" shrinkToFit="1"/>
    </xf>
    <xf numFmtId="0" fontId="22" fillId="0" borderId="31" xfId="0" applyFont="1" applyFill="1" applyBorder="1" applyAlignment="1" applyProtection="1">
      <alignment horizontal="right" vertical="center"/>
    </xf>
    <xf numFmtId="176" fontId="22" fillId="0" borderId="31" xfId="0" applyNumberFormat="1" applyFont="1" applyFill="1" applyBorder="1" applyAlignment="1" applyProtection="1">
      <alignment horizontal="right" vertical="center"/>
    </xf>
    <xf numFmtId="0" fontId="22" fillId="5" borderId="38" xfId="0" applyFont="1" applyFill="1" applyBorder="1" applyAlignment="1" applyProtection="1">
      <alignment horizontal="left" vertical="center"/>
    </xf>
    <xf numFmtId="0" fontId="22" fillId="5" borderId="33" xfId="0" applyFont="1" applyFill="1" applyBorder="1" applyAlignment="1" applyProtection="1">
      <alignment horizontal="left" vertical="center"/>
    </xf>
    <xf numFmtId="0" fontId="22" fillId="5" borderId="53" xfId="0" applyFont="1" applyFill="1" applyBorder="1" applyAlignment="1" applyProtection="1">
      <alignment horizontal="left" vertical="center"/>
    </xf>
    <xf numFmtId="176" fontId="22" fillId="5" borderId="32" xfId="0" applyNumberFormat="1" applyFont="1" applyFill="1" applyBorder="1" applyAlignment="1" applyProtection="1">
      <alignment horizontal="right" vertical="center" shrinkToFit="1"/>
    </xf>
    <xf numFmtId="0" fontId="22" fillId="0" borderId="33" xfId="0" applyFont="1" applyBorder="1" applyAlignment="1" applyProtection="1">
      <alignment horizontal="right" vertical="center" shrinkToFit="1"/>
    </xf>
    <xf numFmtId="0" fontId="22" fillId="0" borderId="32" xfId="0" applyFont="1" applyBorder="1" applyAlignment="1" applyProtection="1">
      <alignment horizontal="right" vertical="center" shrinkToFit="1"/>
    </xf>
    <xf numFmtId="0" fontId="22" fillId="0" borderId="31" xfId="0" applyFont="1" applyBorder="1" applyAlignment="1" applyProtection="1">
      <alignment horizontal="right" vertical="center" shrinkToFit="1"/>
    </xf>
    <xf numFmtId="0" fontId="22" fillId="5" borderId="38" xfId="0" applyFont="1" applyFill="1" applyBorder="1" applyAlignment="1" applyProtection="1">
      <alignment horizontal="left" vertical="center" shrinkToFit="1"/>
    </xf>
    <xf numFmtId="0" fontId="22" fillId="5" borderId="33" xfId="0" applyFont="1" applyFill="1" applyBorder="1" applyAlignment="1" applyProtection="1">
      <alignment horizontal="left" vertical="center" shrinkToFit="1"/>
    </xf>
    <xf numFmtId="0" fontId="22" fillId="5" borderId="53" xfId="0" applyFont="1" applyFill="1" applyBorder="1" applyAlignment="1" applyProtection="1">
      <alignment horizontal="left" vertical="center" shrinkToFit="1"/>
    </xf>
    <xf numFmtId="176" fontId="22" fillId="5" borderId="92" xfId="0" applyNumberFormat="1" applyFont="1" applyFill="1" applyBorder="1" applyAlignment="1" applyProtection="1">
      <alignment horizontal="right" vertical="center" shrinkToFit="1"/>
    </xf>
    <xf numFmtId="176" fontId="22" fillId="5" borderId="33" xfId="0" applyNumberFormat="1" applyFont="1" applyFill="1" applyBorder="1" applyAlignment="1" applyProtection="1">
      <alignment horizontal="right" vertical="center" shrinkToFit="1"/>
    </xf>
    <xf numFmtId="38" fontId="22" fillId="5" borderId="92" xfId="1" applyFont="1" applyFill="1" applyBorder="1" applyAlignment="1" applyProtection="1">
      <alignment horizontal="right" vertical="center" shrinkToFit="1"/>
    </xf>
    <xf numFmtId="38" fontId="22" fillId="5" borderId="33" xfId="1" applyFont="1" applyFill="1" applyBorder="1" applyAlignment="1" applyProtection="1">
      <alignment horizontal="right" vertical="center" shrinkToFit="1"/>
    </xf>
    <xf numFmtId="38" fontId="22" fillId="5" borderId="32" xfId="1" applyFont="1" applyFill="1" applyBorder="1" applyAlignment="1" applyProtection="1">
      <alignment horizontal="right" vertical="center" shrinkToFit="1"/>
    </xf>
    <xf numFmtId="181" fontId="22" fillId="0" borderId="32" xfId="1" applyNumberFormat="1" applyFont="1" applyFill="1" applyBorder="1" applyAlignment="1" applyProtection="1">
      <alignment horizontal="right" vertical="center" shrinkToFit="1"/>
    </xf>
    <xf numFmtId="181" fontId="22" fillId="0" borderId="31" xfId="1" applyNumberFormat="1" applyFont="1" applyFill="1" applyBorder="1" applyAlignment="1" applyProtection="1">
      <alignment horizontal="right" vertical="center" shrinkToFit="1"/>
    </xf>
    <xf numFmtId="176" fontId="22" fillId="0" borderId="47" xfId="0" applyNumberFormat="1" applyFont="1" applyFill="1" applyBorder="1" applyAlignment="1" applyProtection="1">
      <alignment horizontal="right" vertical="center"/>
    </xf>
    <xf numFmtId="2" fontId="22" fillId="0" borderId="47" xfId="0" applyNumberFormat="1" applyFont="1" applyFill="1" applyBorder="1" applyAlignment="1" applyProtection="1">
      <alignment horizontal="right" vertical="center"/>
    </xf>
    <xf numFmtId="2" fontId="22" fillId="0" borderId="48" xfId="0" applyNumberFormat="1" applyFont="1" applyFill="1" applyBorder="1" applyAlignment="1" applyProtection="1">
      <alignment horizontal="right" vertical="center"/>
    </xf>
    <xf numFmtId="181" fontId="22" fillId="5" borderId="32" xfId="1" applyNumberFormat="1" applyFont="1" applyFill="1" applyBorder="1" applyAlignment="1" applyProtection="1">
      <alignment horizontal="right" vertical="center" shrinkToFit="1"/>
    </xf>
    <xf numFmtId="181" fontId="22" fillId="5" borderId="31" xfId="1" applyNumberFormat="1" applyFont="1" applyFill="1" applyBorder="1" applyAlignment="1" applyProtection="1">
      <alignment horizontal="right" vertical="center" shrinkToFit="1"/>
    </xf>
    <xf numFmtId="0" fontId="22" fillId="5" borderId="42" xfId="0" applyFont="1" applyFill="1" applyBorder="1" applyAlignment="1" applyProtection="1">
      <alignment horizontal="center" vertical="center"/>
    </xf>
    <xf numFmtId="0" fontId="22" fillId="5" borderId="43" xfId="0" applyFont="1" applyFill="1" applyBorder="1" applyAlignment="1" applyProtection="1">
      <alignment horizontal="center" vertical="center"/>
    </xf>
    <xf numFmtId="0" fontId="22" fillId="0" borderId="42" xfId="0" applyFont="1" applyFill="1" applyBorder="1" applyAlignment="1" applyProtection="1">
      <alignment horizontal="center" vertical="center"/>
    </xf>
    <xf numFmtId="0" fontId="22" fillId="0" borderId="43" xfId="0" applyFont="1" applyFill="1" applyBorder="1" applyAlignment="1" applyProtection="1">
      <alignment horizontal="center" vertical="center"/>
    </xf>
    <xf numFmtId="0" fontId="22" fillId="5" borderId="44" xfId="0" applyFont="1" applyFill="1" applyBorder="1" applyAlignment="1" applyProtection="1">
      <alignment horizontal="left" vertical="center"/>
    </xf>
    <xf numFmtId="0" fontId="22" fillId="5" borderId="45" xfId="0" applyFont="1" applyFill="1" applyBorder="1" applyAlignment="1" applyProtection="1">
      <alignment horizontal="left" vertical="center"/>
    </xf>
    <xf numFmtId="0" fontId="22" fillId="5" borderId="52" xfId="0" applyFont="1" applyFill="1" applyBorder="1" applyAlignment="1" applyProtection="1">
      <alignment horizontal="left" vertical="center"/>
    </xf>
    <xf numFmtId="180" fontId="22" fillId="0" borderId="46" xfId="7" applyNumberFormat="1" applyFont="1" applyBorder="1" applyAlignment="1" applyProtection="1">
      <alignment horizontal="right" vertical="center" shrinkToFit="1"/>
    </xf>
    <xf numFmtId="180" fontId="22" fillId="0" borderId="47" xfId="7" applyNumberFormat="1" applyFont="1" applyBorder="1" applyAlignment="1" applyProtection="1">
      <alignment horizontal="right" vertical="center" shrinkToFit="1"/>
    </xf>
    <xf numFmtId="180" fontId="22" fillId="0" borderId="48" xfId="7" applyNumberFormat="1" applyFont="1" applyBorder="1" applyAlignment="1" applyProtection="1">
      <alignment horizontal="right" vertical="center" shrinkToFit="1"/>
    </xf>
    <xf numFmtId="176" fontId="22" fillId="5" borderId="47" xfId="0" applyNumberFormat="1" applyFont="1" applyFill="1" applyBorder="1" applyAlignment="1" applyProtection="1">
      <alignment horizontal="right" vertical="center" shrinkToFit="1"/>
    </xf>
    <xf numFmtId="2" fontId="22" fillId="0" borderId="47" xfId="0" applyNumberFormat="1" applyFont="1" applyBorder="1" applyAlignment="1" applyProtection="1">
      <alignment horizontal="right" vertical="center" shrinkToFit="1"/>
    </xf>
    <xf numFmtId="2" fontId="22" fillId="0" borderId="48" xfId="0" applyNumberFormat="1" applyFont="1" applyBorder="1" applyAlignment="1" applyProtection="1">
      <alignment horizontal="right" vertical="center" shrinkToFit="1"/>
    </xf>
    <xf numFmtId="0" fontId="22" fillId="5" borderId="34" xfId="0" applyFont="1" applyFill="1" applyBorder="1" applyAlignment="1" applyProtection="1">
      <alignment horizontal="center" vertical="center"/>
    </xf>
    <xf numFmtId="0" fontId="22" fillId="5" borderId="35" xfId="0" applyFont="1" applyFill="1" applyBorder="1" applyAlignment="1" applyProtection="1">
      <alignment horizontal="center" vertical="center"/>
    </xf>
    <xf numFmtId="0" fontId="22" fillId="5" borderId="36" xfId="0" applyFont="1" applyFill="1" applyBorder="1" applyAlignment="1" applyProtection="1">
      <alignment horizontal="center" vertical="center"/>
    </xf>
    <xf numFmtId="0" fontId="22" fillId="5" borderId="50" xfId="0" applyFont="1" applyFill="1" applyBorder="1" applyAlignment="1" applyProtection="1">
      <alignment horizontal="center" vertical="center"/>
    </xf>
    <xf numFmtId="0" fontId="13" fillId="5" borderId="51" xfId="0" applyFont="1" applyFill="1" applyBorder="1" applyAlignment="1" applyProtection="1">
      <alignment horizontal="center" vertical="center"/>
    </xf>
    <xf numFmtId="0" fontId="13" fillId="5" borderId="35" xfId="0" applyFont="1" applyFill="1" applyBorder="1" applyAlignment="1" applyProtection="1">
      <alignment horizontal="center" vertical="center"/>
    </xf>
    <xf numFmtId="0" fontId="13" fillId="5" borderId="36" xfId="0" applyFont="1" applyFill="1" applyBorder="1" applyAlignment="1" applyProtection="1">
      <alignment horizontal="center" vertical="center"/>
    </xf>
    <xf numFmtId="0" fontId="13" fillId="0" borderId="35" xfId="0" applyFont="1" applyFill="1" applyBorder="1" applyAlignment="1" applyProtection="1">
      <alignment horizontal="center" vertical="center"/>
    </xf>
    <xf numFmtId="0" fontId="13" fillId="0" borderId="36" xfId="0" applyFont="1" applyFill="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42" xfId="0" applyFont="1" applyBorder="1" applyAlignment="1" applyProtection="1">
      <alignment horizontal="center" vertical="center"/>
    </xf>
    <xf numFmtId="0" fontId="13" fillId="5" borderId="42" xfId="0" applyFont="1" applyFill="1" applyBorder="1" applyAlignment="1" applyProtection="1">
      <alignment horizontal="center" vertical="center"/>
    </xf>
    <xf numFmtId="0" fontId="22" fillId="0" borderId="42" xfId="0" applyFont="1" applyBorder="1" applyAlignment="1" applyProtection="1">
      <alignment horizontal="center" vertical="center"/>
    </xf>
    <xf numFmtId="0" fontId="40" fillId="0" borderId="0" xfId="0" applyFont="1" applyAlignment="1" applyProtection="1">
      <alignment vertical="top"/>
    </xf>
    <xf numFmtId="0" fontId="41" fillId="0" borderId="0" xfId="0" applyFont="1" applyAlignment="1" applyProtection="1">
      <alignment vertical="top" wrapText="1"/>
    </xf>
    <xf numFmtId="38" fontId="41" fillId="0" borderId="0" xfId="1" applyFont="1" applyAlignment="1" applyProtection="1">
      <alignment vertical="top" wrapText="1"/>
    </xf>
    <xf numFmtId="0" fontId="26" fillId="0" borderId="0" xfId="0" applyFont="1" applyAlignment="1" applyProtection="1">
      <alignment horizontal="center" vertical="center" shrinkToFit="1"/>
    </xf>
    <xf numFmtId="177" fontId="26" fillId="0" borderId="0" xfId="1" applyNumberFormat="1" applyFont="1" applyAlignment="1" applyProtection="1">
      <alignment horizontal="center" vertical="center" wrapText="1"/>
    </xf>
    <xf numFmtId="0" fontId="40" fillId="0" borderId="0" xfId="0" applyFont="1" applyAlignment="1" applyProtection="1">
      <alignment horizontal="left" vertical="top"/>
    </xf>
    <xf numFmtId="0" fontId="18" fillId="5" borderId="64" xfId="0" applyFont="1" applyFill="1" applyBorder="1" applyAlignment="1" applyProtection="1">
      <alignment horizontal="right" vertical="center"/>
    </xf>
    <xf numFmtId="0" fontId="18" fillId="0" borderId="64" xfId="0" applyFont="1" applyBorder="1" applyAlignment="1" applyProtection="1">
      <alignment vertical="center" wrapText="1"/>
    </xf>
    <xf numFmtId="38" fontId="21" fillId="0" borderId="0" xfId="1" applyFont="1" applyAlignment="1" applyProtection="1">
      <alignment horizontal="center" vertical="center"/>
    </xf>
    <xf numFmtId="176" fontId="18" fillId="0" borderId="0" xfId="0" applyNumberFormat="1" applyFont="1" applyProtection="1">
      <alignment vertical="center"/>
    </xf>
    <xf numFmtId="0" fontId="18" fillId="0" borderId="0" xfId="0" applyFont="1" applyProtection="1">
      <alignment vertical="center"/>
    </xf>
    <xf numFmtId="0" fontId="21" fillId="0" borderId="63" xfId="0" applyFont="1" applyBorder="1" applyAlignment="1" applyProtection="1">
      <alignment horizontal="left" vertical="center" shrinkToFit="1"/>
    </xf>
    <xf numFmtId="38" fontId="21" fillId="0" borderId="63" xfId="1" applyFont="1" applyBorder="1" applyAlignment="1" applyProtection="1">
      <alignment horizontal="center" vertical="center" shrinkToFit="1"/>
    </xf>
    <xf numFmtId="176" fontId="21" fillId="5" borderId="63" xfId="0" applyNumberFormat="1" applyFont="1" applyFill="1" applyBorder="1" applyAlignment="1" applyProtection="1">
      <alignment horizontal="center" vertical="center" shrinkToFit="1"/>
    </xf>
    <xf numFmtId="0" fontId="18" fillId="0" borderId="64" xfId="0" applyFont="1" applyBorder="1" applyAlignment="1" applyProtection="1">
      <alignment horizontal="right" vertical="center"/>
    </xf>
    <xf numFmtId="176" fontId="18" fillId="0" borderId="64" xfId="0" applyNumberFormat="1" applyFont="1" applyBorder="1" applyAlignment="1" applyProtection="1">
      <alignment vertical="center" shrinkToFit="1"/>
    </xf>
    <xf numFmtId="0" fontId="24" fillId="0" borderId="64" xfId="0" applyFont="1" applyBorder="1" applyAlignment="1" applyProtection="1">
      <alignment horizontal="right" vertical="center"/>
    </xf>
    <xf numFmtId="0" fontId="24" fillId="0" borderId="64" xfId="0" applyFont="1" applyBorder="1" applyAlignment="1" applyProtection="1">
      <alignment horizontal="center" vertical="center"/>
    </xf>
    <xf numFmtId="0" fontId="43" fillId="0" borderId="64" xfId="0" applyFont="1" applyBorder="1" applyAlignment="1" applyProtection="1">
      <alignment horizontal="right" vertical="center" wrapText="1"/>
    </xf>
    <xf numFmtId="176" fontId="13" fillId="6" borderId="28" xfId="0" applyNumberFormat="1" applyFont="1" applyFill="1" applyBorder="1" applyAlignment="1" applyProtection="1">
      <alignment horizontal="right" vertical="center" shrinkToFit="1"/>
      <protection locked="0"/>
    </xf>
    <xf numFmtId="176" fontId="13" fillId="6" borderId="29" xfId="0" applyNumberFormat="1" applyFont="1" applyFill="1" applyBorder="1" applyAlignment="1" applyProtection="1">
      <alignment horizontal="right" vertical="center" shrinkToFit="1"/>
      <protection locked="0"/>
    </xf>
    <xf numFmtId="176" fontId="13" fillId="8" borderId="19" xfId="0" applyNumberFormat="1" applyFont="1" applyFill="1" applyBorder="1" applyAlignment="1" applyProtection="1">
      <alignment horizontal="right" vertical="center"/>
    </xf>
    <xf numFmtId="176" fontId="13" fillId="8" borderId="9" xfId="0" applyNumberFormat="1" applyFont="1" applyFill="1" applyBorder="1" applyAlignment="1" applyProtection="1">
      <alignment horizontal="right" vertical="center"/>
    </xf>
    <xf numFmtId="176" fontId="13" fillId="8" borderId="11" xfId="0" applyNumberFormat="1" applyFont="1" applyFill="1" applyBorder="1" applyAlignment="1" applyProtection="1">
      <alignment horizontal="right" vertical="center"/>
    </xf>
    <xf numFmtId="0" fontId="15" fillId="0" borderId="0" xfId="0" applyFont="1" applyAlignment="1" applyProtection="1">
      <alignment vertical="center" shrinkToFit="1"/>
    </xf>
    <xf numFmtId="176" fontId="13" fillId="6" borderId="8" xfId="0" applyNumberFormat="1" applyFont="1" applyFill="1" applyBorder="1" applyAlignment="1" applyProtection="1">
      <alignment horizontal="right" vertical="center" shrinkToFit="1"/>
      <protection locked="0"/>
    </xf>
    <xf numFmtId="176" fontId="13" fillId="6" borderId="26" xfId="0" applyNumberFormat="1" applyFont="1" applyFill="1" applyBorder="1" applyAlignment="1" applyProtection="1">
      <alignment horizontal="right" vertical="center" shrinkToFit="1"/>
      <protection locked="0"/>
    </xf>
    <xf numFmtId="176" fontId="13" fillId="8" borderId="18" xfId="0" applyNumberFormat="1" applyFont="1" applyFill="1" applyBorder="1" applyAlignment="1" applyProtection="1">
      <alignment horizontal="right" vertical="center"/>
    </xf>
    <xf numFmtId="176" fontId="13" fillId="8" borderId="8" xfId="0" applyNumberFormat="1" applyFont="1" applyFill="1" applyBorder="1" applyAlignment="1" applyProtection="1">
      <alignment horizontal="right" vertical="center"/>
    </xf>
    <xf numFmtId="176" fontId="13" fillId="8" borderId="12" xfId="0" applyNumberFormat="1" applyFont="1" applyFill="1" applyBorder="1" applyAlignment="1" applyProtection="1">
      <alignment horizontal="right" vertical="center"/>
    </xf>
    <xf numFmtId="176" fontId="13" fillId="8" borderId="10" xfId="0" applyNumberFormat="1" applyFont="1" applyFill="1" applyBorder="1" applyAlignment="1" applyProtection="1">
      <alignment horizontal="right" vertical="center"/>
    </xf>
    <xf numFmtId="0" fontId="13" fillId="6" borderId="28" xfId="0" applyNumberFormat="1" applyFont="1" applyFill="1" applyBorder="1" applyAlignment="1" applyProtection="1">
      <alignment horizontal="center" vertical="center" shrinkToFit="1"/>
      <protection locked="0"/>
    </xf>
    <xf numFmtId="0" fontId="13" fillId="6" borderId="79" xfId="0" applyFont="1" applyFill="1" applyBorder="1" applyAlignment="1" applyProtection="1">
      <alignment horizontal="center" vertical="center" shrinkToFit="1"/>
      <protection locked="0"/>
    </xf>
    <xf numFmtId="0" fontId="13" fillId="6" borderId="28" xfId="0" applyFont="1" applyFill="1" applyBorder="1" applyAlignment="1" applyProtection="1">
      <alignment horizontal="center" vertical="center" shrinkToFit="1"/>
      <protection locked="0"/>
    </xf>
    <xf numFmtId="0" fontId="13" fillId="6" borderId="8" xfId="0" applyNumberFormat="1" applyFont="1" applyFill="1" applyBorder="1" applyAlignment="1" applyProtection="1">
      <alignment horizontal="center" vertical="center" shrinkToFit="1"/>
      <protection locked="0"/>
    </xf>
    <xf numFmtId="0" fontId="13" fillId="6" borderId="18"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84" xfId="0" applyFont="1" applyFill="1" applyBorder="1" applyAlignment="1" applyProtection="1">
      <alignment horizontal="center" vertical="center" shrinkToFit="1"/>
      <protection locked="0"/>
    </xf>
    <xf numFmtId="0" fontId="13" fillId="6" borderId="85" xfId="0" applyFont="1" applyFill="1" applyBorder="1" applyAlignment="1" applyProtection="1">
      <alignment horizontal="center" vertical="center" shrinkToFit="1"/>
      <protection locked="0"/>
    </xf>
    <xf numFmtId="0" fontId="13" fillId="6" borderId="17" xfId="0" applyFont="1" applyFill="1" applyBorder="1" applyAlignment="1" applyProtection="1">
      <alignment horizontal="center" vertical="center" shrinkToFit="1"/>
      <protection locked="0"/>
    </xf>
    <xf numFmtId="0" fontId="13" fillId="6" borderId="12" xfId="0" applyFont="1" applyFill="1" applyBorder="1" applyAlignment="1" applyProtection="1">
      <alignment horizontal="center" vertical="center" shrinkToFit="1"/>
      <protection locked="0"/>
    </xf>
    <xf numFmtId="176" fontId="13" fillId="6" borderId="12" xfId="0" applyNumberFormat="1" applyFont="1" applyFill="1" applyBorder="1" applyAlignment="1" applyProtection="1">
      <alignment horizontal="right" vertical="center" shrinkToFit="1"/>
      <protection locked="0"/>
    </xf>
    <xf numFmtId="176" fontId="13" fillId="6" borderId="24" xfId="0" applyNumberFormat="1" applyFont="1" applyFill="1" applyBorder="1" applyAlignment="1" applyProtection="1">
      <alignment horizontal="right" vertical="center" shrinkToFit="1"/>
      <protection locked="0"/>
    </xf>
    <xf numFmtId="176" fontId="13" fillId="8" borderId="17" xfId="0" applyNumberFormat="1" applyFont="1" applyFill="1" applyBorder="1" applyAlignment="1" applyProtection="1">
      <alignment horizontal="right" vertical="center"/>
    </xf>
    <xf numFmtId="176" fontId="13" fillId="8" borderId="13" xfId="0" applyNumberFormat="1" applyFont="1" applyFill="1" applyBorder="1" applyAlignment="1" applyProtection="1">
      <alignment horizontal="right" vertical="center"/>
    </xf>
    <xf numFmtId="0" fontId="13" fillId="7" borderId="21" xfId="0" applyFont="1" applyFill="1" applyBorder="1" applyAlignment="1" applyProtection="1">
      <alignment horizontal="center" vertical="center"/>
      <protection locked="0"/>
    </xf>
    <xf numFmtId="0" fontId="13" fillId="7" borderId="22" xfId="0" applyFont="1" applyFill="1" applyBorder="1" applyAlignment="1" applyProtection="1">
      <alignment horizontal="center" vertical="center"/>
      <protection locked="0"/>
    </xf>
    <xf numFmtId="0" fontId="13" fillId="8" borderId="16" xfId="0" applyFont="1" applyFill="1" applyBorder="1" applyAlignment="1" applyProtection="1">
      <alignment horizontal="center" vertical="center"/>
    </xf>
    <xf numFmtId="0" fontId="13" fillId="8" borderId="14" xfId="0" applyFont="1" applyFill="1" applyBorder="1" applyAlignment="1" applyProtection="1">
      <alignment horizontal="center" vertical="center"/>
    </xf>
    <xf numFmtId="0" fontId="13" fillId="8" borderId="15" xfId="0" applyFont="1" applyFill="1" applyBorder="1" applyAlignment="1" applyProtection="1">
      <alignment horizontal="center" vertical="center"/>
    </xf>
    <xf numFmtId="0" fontId="13" fillId="6" borderId="12" xfId="0" applyNumberFormat="1"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9" fillId="7" borderId="21" xfId="0" applyFont="1" applyFill="1" applyBorder="1" applyAlignment="1" applyProtection="1">
      <alignment horizontal="center" vertical="center" wrapText="1"/>
      <protection locked="0"/>
    </xf>
    <xf numFmtId="0" fontId="19" fillId="7" borderId="21" xfId="0" applyFont="1" applyFill="1" applyBorder="1" applyAlignment="1" applyProtection="1">
      <alignment horizontal="center" vertical="center"/>
      <protection locked="0"/>
    </xf>
    <xf numFmtId="0" fontId="15" fillId="7" borderId="21" xfId="0" applyFont="1" applyFill="1" applyBorder="1" applyAlignment="1" applyProtection="1">
      <alignment horizontal="center" vertical="center" wrapText="1"/>
      <protection locked="0"/>
    </xf>
    <xf numFmtId="0" fontId="15" fillId="7" borderId="21" xfId="0" applyFont="1" applyFill="1" applyBorder="1" applyAlignment="1" applyProtection="1">
      <alignment horizontal="center" vertical="center"/>
      <protection locked="0"/>
    </xf>
    <xf numFmtId="0" fontId="13" fillId="7" borderId="78" xfId="0" applyFont="1" applyFill="1" applyBorder="1" applyAlignment="1" applyProtection="1">
      <alignment horizontal="center" vertical="center"/>
      <protection locked="0"/>
    </xf>
    <xf numFmtId="0" fontId="15" fillId="0" borderId="0" xfId="0" applyFont="1" applyProtection="1">
      <alignment vertical="center"/>
    </xf>
    <xf numFmtId="0" fontId="13" fillId="11" borderId="61" xfId="0" applyFont="1" applyFill="1" applyBorder="1" applyAlignment="1" applyProtection="1">
      <alignment horizontal="left" vertical="center" wrapText="1"/>
    </xf>
    <xf numFmtId="38" fontId="13" fillId="11" borderId="61" xfId="0" applyNumberFormat="1" applyFont="1" applyFill="1" applyBorder="1" applyAlignment="1" applyProtection="1">
      <alignment horizontal="right" vertical="center" wrapText="1"/>
    </xf>
    <xf numFmtId="0" fontId="13" fillId="11" borderId="61" xfId="0" applyFont="1" applyFill="1" applyBorder="1" applyAlignment="1" applyProtection="1">
      <alignment horizontal="right" vertical="center" wrapText="1"/>
    </xf>
    <xf numFmtId="0" fontId="13" fillId="11" borderId="89" xfId="0" applyFont="1" applyFill="1" applyBorder="1" applyAlignment="1" applyProtection="1">
      <alignment horizontal="center" vertical="center" shrinkToFit="1"/>
    </xf>
    <xf numFmtId="0" fontId="13" fillId="11" borderId="0" xfId="0" applyFont="1" applyFill="1" applyBorder="1" applyAlignment="1" applyProtection="1">
      <alignment horizontal="center" vertical="center" shrinkToFit="1"/>
    </xf>
    <xf numFmtId="0" fontId="13" fillId="11" borderId="91" xfId="0" applyFont="1" applyFill="1" applyBorder="1" applyAlignment="1" applyProtection="1">
      <alignment horizontal="center" vertical="center" shrinkToFit="1"/>
    </xf>
    <xf numFmtId="0" fontId="13" fillId="11" borderId="90" xfId="0" applyFont="1" applyFill="1" applyBorder="1" applyAlignment="1" applyProtection="1">
      <alignment horizontal="center" vertical="center" wrapText="1"/>
    </xf>
    <xf numFmtId="0" fontId="13" fillId="11" borderId="30" xfId="0" applyFont="1" applyFill="1" applyBorder="1" applyAlignment="1" applyProtection="1">
      <alignment horizontal="center" vertical="center" wrapText="1"/>
    </xf>
    <xf numFmtId="0" fontId="13" fillId="11" borderId="59" xfId="0" applyFont="1" applyFill="1" applyBorder="1" applyAlignment="1" applyProtection="1">
      <alignment horizontal="center" vertical="center" wrapText="1"/>
    </xf>
    <xf numFmtId="0" fontId="13" fillId="11" borderId="89" xfId="0" applyFont="1" applyFill="1" applyBorder="1" applyAlignment="1" applyProtection="1">
      <alignment horizontal="center" vertical="center" wrapText="1"/>
    </xf>
    <xf numFmtId="0" fontId="13" fillId="11" borderId="0" xfId="0" applyFont="1" applyFill="1" applyBorder="1" applyAlignment="1" applyProtection="1">
      <alignment horizontal="center" vertical="center" wrapText="1"/>
    </xf>
    <xf numFmtId="0" fontId="13" fillId="11" borderId="91" xfId="0" applyFont="1" applyFill="1" applyBorder="1" applyAlignment="1" applyProtection="1">
      <alignment horizontal="center" vertical="center" wrapText="1"/>
    </xf>
    <xf numFmtId="176" fontId="39" fillId="0" borderId="0" xfId="0" applyNumberFormat="1" applyFont="1" applyProtection="1">
      <alignment vertical="center"/>
    </xf>
    <xf numFmtId="0" fontId="39" fillId="0" borderId="0" xfId="0" applyFont="1" applyProtection="1">
      <alignment vertical="center"/>
    </xf>
    <xf numFmtId="0" fontId="24" fillId="5" borderId="64"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9" fillId="7" borderId="21" xfId="0" applyFont="1" applyFill="1" applyBorder="1" applyAlignment="1" applyProtection="1">
      <alignment horizontal="center" vertical="center" wrapText="1"/>
    </xf>
    <xf numFmtId="0" fontId="19" fillId="7" borderId="21" xfId="0" applyFont="1" applyFill="1" applyBorder="1" applyAlignment="1" applyProtection="1">
      <alignment horizontal="center" vertical="center"/>
    </xf>
    <xf numFmtId="0" fontId="15" fillId="7" borderId="21" xfId="0" applyFont="1" applyFill="1" applyBorder="1" applyAlignment="1" applyProtection="1">
      <alignment horizontal="center" vertical="center" wrapText="1"/>
    </xf>
    <xf numFmtId="0" fontId="15" fillId="7" borderId="21" xfId="0" applyFont="1" applyFill="1" applyBorder="1" applyAlignment="1" applyProtection="1">
      <alignment horizontal="center" vertical="center"/>
    </xf>
    <xf numFmtId="0" fontId="13" fillId="7" borderId="78" xfId="0" applyFont="1" applyFill="1" applyBorder="1" applyAlignment="1" applyProtection="1">
      <alignment horizontal="center" vertical="center"/>
    </xf>
    <xf numFmtId="0" fontId="13" fillId="7" borderId="21" xfId="0" applyFont="1" applyFill="1" applyBorder="1" applyAlignment="1" applyProtection="1">
      <alignment horizontal="center" vertical="center"/>
    </xf>
    <xf numFmtId="0" fontId="13" fillId="7" borderId="22" xfId="0" applyFont="1" applyFill="1" applyBorder="1" applyAlignment="1" applyProtection="1">
      <alignment horizontal="center" vertical="center"/>
    </xf>
  </cellXfs>
  <cellStyles count="8">
    <cellStyle name="パーセント" xfId="7" builtinId="5"/>
    <cellStyle name="桁区切り" xfId="1" builtinId="6"/>
    <cellStyle name="桁区切り 2" xfId="3"/>
    <cellStyle name="桁区切り 2 2" xfId="6"/>
    <cellStyle name="桁区切り 3" xfId="5"/>
    <cellStyle name="標準" xfId="0" builtinId="0"/>
    <cellStyle name="標準 2" xfId="2"/>
    <cellStyle name="標準 3" xfId="4"/>
  </cellStyles>
  <dxfs count="4">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color rgb="FF99FFCC"/>
      <color rgb="FFFFFFCC"/>
      <color rgb="FF0099FF"/>
      <color rgb="FF6699FF"/>
      <color rgb="FF0066FF"/>
      <color rgb="FF3399FF"/>
      <color rgb="FF66FFFF"/>
      <color rgb="FF00FF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173626</xdr:colOff>
      <xdr:row>22</xdr:row>
      <xdr:rowOff>320040</xdr:rowOff>
    </xdr:from>
    <xdr:to>
      <xdr:col>3</xdr:col>
      <xdr:colOff>38099</xdr:colOff>
      <xdr:row>25</xdr:row>
      <xdr:rowOff>78623</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668926" y="4693920"/>
          <a:ext cx="85453" cy="66536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27569</xdr:colOff>
      <xdr:row>22</xdr:row>
      <xdr:rowOff>312419</xdr:rowOff>
    </xdr:from>
    <xdr:to>
      <xdr:col>25</xdr:col>
      <xdr:colOff>114301</xdr:colOff>
      <xdr:row>25</xdr:row>
      <xdr:rowOff>54306</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5773049" y="4686299"/>
          <a:ext cx="86732" cy="648667"/>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25400</xdr:colOff>
      <xdr:row>88</xdr:row>
      <xdr:rowOff>34925</xdr:rowOff>
    </xdr:from>
    <xdr:to>
      <xdr:col>13</xdr:col>
      <xdr:colOff>177800</xdr:colOff>
      <xdr:row>89</xdr:row>
      <xdr:rowOff>165101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5400" y="18109565"/>
          <a:ext cx="3291840" cy="374016"/>
        </a:xfrm>
        <a:prstGeom prst="rect">
          <a:avLst/>
        </a:prstGeom>
        <a:ln w="41275" cmpd="sng">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600" b="1">
              <a:latin typeface="Meiryo UI" panose="020B0604030504040204" pitchFamily="50" charset="-128"/>
              <a:ea typeface="Meiryo UI" panose="020B0604030504040204" pitchFamily="50" charset="-128"/>
            </a:rPr>
            <a:t>保険年金課控</a:t>
          </a:r>
        </a:p>
      </xdr:txBody>
    </xdr:sp>
    <xdr:clientData/>
  </xdr:twoCellAnchor>
  <xdr:twoCellAnchor>
    <xdr:from>
      <xdr:col>30</xdr:col>
      <xdr:colOff>138781</xdr:colOff>
      <xdr:row>22</xdr:row>
      <xdr:rowOff>335280</xdr:rowOff>
    </xdr:from>
    <xdr:to>
      <xdr:col>30</xdr:col>
      <xdr:colOff>198121</xdr:colOff>
      <xdr:row>25</xdr:row>
      <xdr:rowOff>78623</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6951061" y="4709160"/>
          <a:ext cx="59340" cy="65012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27568</xdr:colOff>
      <xdr:row>23</xdr:row>
      <xdr:rowOff>0</xdr:rowOff>
    </xdr:from>
    <xdr:to>
      <xdr:col>51</xdr:col>
      <xdr:colOff>177800</xdr:colOff>
      <xdr:row>25</xdr:row>
      <xdr:rowOff>54306</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11411848" y="4777740"/>
          <a:ext cx="150232" cy="557226"/>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89</xdr:row>
          <xdr:rowOff>225426</xdr:rowOff>
        </xdr:from>
        <xdr:to>
          <xdr:col>57</xdr:col>
          <xdr:colOff>12700</xdr:colOff>
          <xdr:row>128</xdr:row>
          <xdr:rowOff>217806</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a:extLst>
                <a:ext uri="{84589F7E-364E-4C9E-8A38-B11213B215E9}">
                  <a14:cameraTool cellRange="$A$1:$BE$43" spid="_x0000_s5126"/>
                </a:ext>
              </a:extLst>
            </xdr:cNvPicPr>
          </xdr:nvPicPr>
          <xdr:blipFill>
            <a:blip xmlns:r="http://schemas.openxmlformats.org/officeDocument/2006/relationships" r:embed="rId1"/>
            <a:srcRect/>
            <a:stretch>
              <a:fillRect/>
            </a:stretch>
          </xdr:blipFill>
          <xdr:spPr bwMode="auto">
            <a:xfrm>
              <a:off x="12700" y="18543906"/>
              <a:ext cx="12672060" cy="950214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173626</xdr:colOff>
      <xdr:row>22</xdr:row>
      <xdr:rowOff>320040</xdr:rowOff>
    </xdr:from>
    <xdr:to>
      <xdr:col>3</xdr:col>
      <xdr:colOff>38099</xdr:colOff>
      <xdr:row>25</xdr:row>
      <xdr:rowOff>78623</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668926" y="4693920"/>
          <a:ext cx="85453" cy="61202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27569</xdr:colOff>
      <xdr:row>22</xdr:row>
      <xdr:rowOff>312419</xdr:rowOff>
    </xdr:from>
    <xdr:to>
      <xdr:col>25</xdr:col>
      <xdr:colOff>114301</xdr:colOff>
      <xdr:row>25</xdr:row>
      <xdr:rowOff>54306</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5773049" y="4686299"/>
          <a:ext cx="86732" cy="595327"/>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88</xdr:row>
      <xdr:rowOff>60325</xdr:rowOff>
    </xdr:from>
    <xdr:to>
      <xdr:col>13</xdr:col>
      <xdr:colOff>203200</xdr:colOff>
      <xdr:row>90</xdr:row>
      <xdr:rowOff>12701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0800" y="18081625"/>
          <a:ext cx="3291840" cy="424816"/>
        </a:xfrm>
        <a:prstGeom prst="rect">
          <a:avLst/>
        </a:prstGeom>
        <a:ln w="41275" cmpd="sng">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600" b="1">
              <a:latin typeface="Meiryo UI" panose="020B0604030504040204" pitchFamily="50" charset="-128"/>
              <a:ea typeface="Meiryo UI" panose="020B0604030504040204" pitchFamily="50" charset="-128"/>
            </a:rPr>
            <a:t>保険年金課控</a:t>
          </a:r>
        </a:p>
      </xdr:txBody>
    </xdr:sp>
    <xdr:clientData/>
  </xdr:twoCellAnchor>
  <xdr:twoCellAnchor>
    <xdr:from>
      <xdr:col>30</xdr:col>
      <xdr:colOff>138781</xdr:colOff>
      <xdr:row>22</xdr:row>
      <xdr:rowOff>335280</xdr:rowOff>
    </xdr:from>
    <xdr:to>
      <xdr:col>30</xdr:col>
      <xdr:colOff>198121</xdr:colOff>
      <xdr:row>25</xdr:row>
      <xdr:rowOff>78623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6951061" y="4709160"/>
          <a:ext cx="59340" cy="59678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27568</xdr:colOff>
      <xdr:row>22</xdr:row>
      <xdr:rowOff>259079</xdr:rowOff>
    </xdr:from>
    <xdr:to>
      <xdr:col>51</xdr:col>
      <xdr:colOff>129540</xdr:colOff>
      <xdr:row>25</xdr:row>
      <xdr:rowOff>54306</xdr:rowOff>
    </xdr:to>
    <xdr:sp macro="" textlink="">
      <xdr:nvSpPr>
        <xdr:cNvPr id="6" name="右大かっこ 5">
          <a:extLst>
            <a:ext uri="{FF2B5EF4-FFF2-40B4-BE49-F238E27FC236}">
              <a16:creationId xmlns:a16="http://schemas.microsoft.com/office/drawing/2014/main" id="{00000000-0008-0000-0300-000006000000}"/>
            </a:ext>
          </a:extLst>
        </xdr:cNvPr>
        <xdr:cNvSpPr/>
      </xdr:nvSpPr>
      <xdr:spPr>
        <a:xfrm>
          <a:off x="11411848" y="4632959"/>
          <a:ext cx="101972" cy="648667"/>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50800</xdr:colOff>
          <xdr:row>90</xdr:row>
          <xdr:rowOff>136526</xdr:rowOff>
        </xdr:from>
        <xdr:to>
          <xdr:col>56</xdr:col>
          <xdr:colOff>50800</xdr:colOff>
          <xdr:row>130</xdr:row>
          <xdr:rowOff>136526</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a:extLst>
                <a:ext uri="{84589F7E-364E-4C9E-8A38-B11213B215E9}">
                  <a14:cameraTool cellRange="$A$1:$BD$43" spid="_x0000_s3090"/>
                </a:ext>
              </a:extLst>
            </xdr:cNvPicPr>
          </xdr:nvPicPr>
          <xdr:blipFill>
            <a:blip xmlns:r="http://schemas.openxmlformats.org/officeDocument/2006/relationships" r:embed="rId1"/>
            <a:srcRect/>
            <a:stretch>
              <a:fillRect/>
            </a:stretch>
          </xdr:blipFill>
          <xdr:spPr bwMode="auto">
            <a:xfrm>
              <a:off x="50800" y="18630266"/>
              <a:ext cx="12451080" cy="9448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00_&#36070;&#35506;\100%20&#35430;&#31639;&#12471;&#12540;&#12488;\R8\&#22269;&#20445;&#31246;&#35430;&#31639;&#12471;&#12540;&#12488;&#65288;R8~&#65289;R7&#12539;R8&#27604;&#36611;&#12354;&#12426;&#12539;&#23376;&#32946;&#12390;&#12539;&#32102;&#19982;&#25152;&#24471;&#25511;&#38500;&#12539;&#20302;&#25152;&#24471;&#32773;&#36605;&#28187;&#21453;&#26144;&#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算表(子育てなし)"/>
      <sheetName val="試算表(所得額直打ち用・子育てなし"/>
      <sheetName val="試算表(子育てあり)"/>
      <sheetName val="R7税率①(入力不可)"/>
      <sheetName val="R7税率②(入力不可)"/>
      <sheetName val="R7税率③(入力不可)"/>
      <sheetName val="数式解説"/>
    </sheetNames>
    <sheetDataSet>
      <sheetData sheetId="0">
        <row r="9">
          <cell r="H9" t="str">
            <v>40歳～64歳</v>
          </cell>
        </row>
      </sheetData>
      <sheetData sheetId="1" refreshError="1"/>
      <sheetData sheetId="2">
        <row r="30">
          <cell r="CA30">
            <v>2.8999999999999998E-3</v>
          </cell>
        </row>
        <row r="34">
          <cell r="CA34">
            <v>1800</v>
          </cell>
        </row>
      </sheetData>
      <sheetData sheetId="3">
        <row r="22">
          <cell r="T22">
            <v>347100</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40"/>
  <sheetViews>
    <sheetView tabSelected="1" view="pageBreakPreview" zoomScale="60" zoomScaleNormal="100" workbookViewId="0">
      <selection activeCell="E20" sqref="E20"/>
    </sheetView>
  </sheetViews>
  <sheetFormatPr defaultColWidth="8.875" defaultRowHeight="14.25" x14ac:dyDescent="0.15"/>
  <cols>
    <col min="1" max="1" width="8.875" style="85"/>
    <col min="2" max="2" width="10.5" style="85" bestFit="1" customWidth="1"/>
    <col min="3" max="3" width="10.5" style="85" customWidth="1"/>
    <col min="4" max="5" width="10.375" style="85" customWidth="1"/>
    <col min="6" max="8" width="15.25" style="85" customWidth="1"/>
    <col min="9" max="9" width="3.125" style="85" customWidth="1"/>
    <col min="10" max="10" width="10" style="85" bestFit="1" customWidth="1"/>
    <col min="11" max="11" width="83.625" style="85" bestFit="1" customWidth="1"/>
    <col min="12" max="19" width="8.875" style="85"/>
    <col min="20" max="22" width="0" style="85" hidden="1" customWidth="1"/>
    <col min="23" max="16384" width="8.875" style="85"/>
  </cols>
  <sheetData>
    <row r="1" spans="1:21" x14ac:dyDescent="0.15">
      <c r="A1" s="192" t="s">
        <v>132</v>
      </c>
      <c r="B1" s="192"/>
      <c r="C1" s="192"/>
      <c r="D1" s="192"/>
      <c r="E1" s="192"/>
      <c r="F1" s="192"/>
      <c r="G1" s="192"/>
      <c r="H1" s="192"/>
    </row>
    <row r="2" spans="1:21" ht="7.9" customHeight="1" x14ac:dyDescent="0.15">
      <c r="A2" s="192"/>
      <c r="B2" s="192"/>
      <c r="C2" s="192"/>
      <c r="D2" s="192"/>
      <c r="E2" s="192"/>
      <c r="F2" s="192"/>
      <c r="G2" s="192"/>
      <c r="H2" s="192"/>
    </row>
    <row r="3" spans="1:21" ht="18.600000000000001" customHeight="1" x14ac:dyDescent="0.15">
      <c r="A3" s="85" t="s">
        <v>123</v>
      </c>
    </row>
    <row r="4" spans="1:21" ht="47.45" customHeight="1" x14ac:dyDescent="0.15">
      <c r="A4" s="198" t="s">
        <v>122</v>
      </c>
      <c r="B4" s="198"/>
      <c r="C4" s="198"/>
      <c r="D4" s="198"/>
      <c r="E4" s="198"/>
      <c r="F4" s="198"/>
      <c r="G4" s="198"/>
      <c r="H4" s="198"/>
      <c r="I4" s="86"/>
      <c r="J4" s="86"/>
      <c r="K4" s="86"/>
      <c r="L4" s="86"/>
    </row>
    <row r="5" spans="1:21" ht="15.6" customHeight="1" x14ac:dyDescent="0.15">
      <c r="A5" s="198" t="s">
        <v>109</v>
      </c>
      <c r="B5" s="198"/>
      <c r="C5" s="198"/>
      <c r="D5" s="198"/>
      <c r="E5" s="198"/>
      <c r="F5" s="198"/>
      <c r="G5" s="198"/>
      <c r="H5" s="198"/>
      <c r="I5" s="86"/>
      <c r="J5" s="86"/>
      <c r="K5" s="86"/>
      <c r="L5" s="86"/>
    </row>
    <row r="6" spans="1:21" ht="15.6" customHeight="1" x14ac:dyDescent="0.15">
      <c r="A6" s="198" t="s">
        <v>110</v>
      </c>
      <c r="B6" s="198"/>
      <c r="C6" s="198"/>
      <c r="D6" s="198"/>
      <c r="E6" s="198"/>
      <c r="F6" s="198"/>
      <c r="G6" s="198"/>
      <c r="H6" s="198"/>
      <c r="I6" s="86"/>
      <c r="J6" s="86"/>
      <c r="K6" s="86"/>
      <c r="L6" s="86"/>
    </row>
    <row r="7" spans="1:21" ht="33" customHeight="1" x14ac:dyDescent="0.15">
      <c r="A7" s="198" t="s">
        <v>107</v>
      </c>
      <c r="B7" s="198"/>
      <c r="C7" s="198"/>
      <c r="D7" s="198"/>
      <c r="E7" s="198"/>
      <c r="F7" s="198"/>
      <c r="G7" s="198"/>
      <c r="H7" s="198"/>
      <c r="I7" s="86"/>
      <c r="J7" s="86"/>
      <c r="K7" s="86"/>
      <c r="L7" s="86"/>
    </row>
    <row r="8" spans="1:21" ht="32.450000000000003" customHeight="1" x14ac:dyDescent="0.15">
      <c r="A8" s="198" t="s">
        <v>108</v>
      </c>
      <c r="B8" s="198"/>
      <c r="C8" s="198"/>
      <c r="D8" s="198"/>
      <c r="E8" s="198"/>
      <c r="F8" s="198"/>
      <c r="G8" s="198"/>
      <c r="H8" s="198"/>
      <c r="I8" s="86"/>
      <c r="J8" s="86"/>
      <c r="K8" s="86"/>
      <c r="L8" s="86"/>
    </row>
    <row r="9" spans="1:21" ht="15.6" customHeight="1" x14ac:dyDescent="0.15">
      <c r="A9" s="198" t="s">
        <v>124</v>
      </c>
      <c r="B9" s="198"/>
      <c r="C9" s="198"/>
      <c r="D9" s="198"/>
      <c r="E9" s="198"/>
      <c r="F9" s="198"/>
      <c r="G9" s="104"/>
      <c r="H9" s="104"/>
      <c r="I9" s="86"/>
      <c r="J9" s="86"/>
      <c r="K9" s="86"/>
      <c r="L9" s="86"/>
    </row>
    <row r="10" spans="1:21" s="112" customFormat="1" ht="15.6" customHeight="1" x14ac:dyDescent="0.15">
      <c r="A10" s="198" t="s">
        <v>225</v>
      </c>
      <c r="B10" s="198"/>
      <c r="C10" s="198"/>
      <c r="D10" s="198"/>
      <c r="E10" s="198"/>
      <c r="F10" s="198"/>
      <c r="G10" s="198"/>
      <c r="H10" s="198"/>
      <c r="I10" s="111"/>
      <c r="J10" s="111"/>
      <c r="K10" s="111"/>
      <c r="L10" s="111"/>
    </row>
    <row r="11" spans="1:21" ht="6" customHeight="1" x14ac:dyDescent="0.15"/>
    <row r="12" spans="1:21" ht="16.149999999999999" customHeight="1" x14ac:dyDescent="0.15">
      <c r="A12" s="207" t="s">
        <v>96</v>
      </c>
      <c r="B12" s="209" t="s">
        <v>130</v>
      </c>
      <c r="C12" s="209" t="s">
        <v>120</v>
      </c>
      <c r="D12" s="209" t="s">
        <v>121</v>
      </c>
      <c r="E12" s="209" t="s">
        <v>129</v>
      </c>
      <c r="F12" s="207" t="s">
        <v>94</v>
      </c>
      <c r="G12" s="207" t="s">
        <v>95</v>
      </c>
      <c r="H12" s="207" t="s">
        <v>51</v>
      </c>
      <c r="I12" s="88"/>
      <c r="J12" s="89"/>
      <c r="K12" s="88" t="s">
        <v>125</v>
      </c>
      <c r="L12" s="88"/>
      <c r="M12" s="88"/>
    </row>
    <row r="13" spans="1:21" s="103" customFormat="1" ht="16.149999999999999" customHeight="1" x14ac:dyDescent="0.15">
      <c r="A13" s="208"/>
      <c r="B13" s="210"/>
      <c r="C13" s="210"/>
      <c r="D13" s="210"/>
      <c r="E13" s="210"/>
      <c r="F13" s="208"/>
      <c r="G13" s="208"/>
      <c r="H13" s="208"/>
      <c r="I13" s="88"/>
      <c r="J13" s="92"/>
      <c r="K13" s="88" t="s">
        <v>128</v>
      </c>
      <c r="L13" s="88"/>
      <c r="M13" s="88"/>
    </row>
    <row r="14" spans="1:21" ht="16.149999999999999" customHeight="1" x14ac:dyDescent="0.15">
      <c r="A14" s="87" t="s">
        <v>111</v>
      </c>
      <c r="B14" s="81"/>
      <c r="C14" s="82"/>
      <c r="D14" s="82"/>
      <c r="E14" s="83"/>
      <c r="F14" s="84"/>
      <c r="G14" s="84"/>
      <c r="H14" s="84"/>
      <c r="I14" s="211" t="str">
        <f>IF(AND(E14="",SUM(F14:H14)&gt;0),"年齢欄を入力してください","")</f>
        <v/>
      </c>
      <c r="J14" s="212"/>
      <c r="K14" s="212"/>
      <c r="L14" s="88"/>
      <c r="M14" s="88"/>
      <c r="T14" s="85" t="s">
        <v>119</v>
      </c>
      <c r="U14" s="75" t="s">
        <v>103</v>
      </c>
    </row>
    <row r="15" spans="1:21" ht="16.149999999999999" customHeight="1" x14ac:dyDescent="0.15">
      <c r="A15" s="90" t="s">
        <v>112</v>
      </c>
      <c r="B15" s="91"/>
      <c r="C15" s="82"/>
      <c r="D15" s="82"/>
      <c r="E15" s="83"/>
      <c r="F15" s="84"/>
      <c r="G15" s="84"/>
      <c r="H15" s="84"/>
      <c r="I15" s="211" t="str">
        <f t="shared" ref="I15:I21" si="0">IF(AND(E15="",SUM(F15:H15)&gt;0),"年齢欄を入力してください","")</f>
        <v/>
      </c>
      <c r="J15" s="212"/>
      <c r="K15" s="212"/>
      <c r="L15" s="88"/>
      <c r="M15" s="88"/>
      <c r="U15" s="75" t="s">
        <v>98</v>
      </c>
    </row>
    <row r="16" spans="1:21" ht="16.149999999999999" customHeight="1" x14ac:dyDescent="0.15">
      <c r="A16" s="87" t="s">
        <v>113</v>
      </c>
      <c r="B16" s="91"/>
      <c r="C16" s="82"/>
      <c r="D16" s="82"/>
      <c r="E16" s="83"/>
      <c r="F16" s="84"/>
      <c r="G16" s="84"/>
      <c r="H16" s="84"/>
      <c r="I16" s="211" t="str">
        <f t="shared" si="0"/>
        <v/>
      </c>
      <c r="J16" s="212"/>
      <c r="K16" s="212"/>
      <c r="L16" s="88"/>
      <c r="M16" s="88"/>
      <c r="U16" s="75" t="s">
        <v>99</v>
      </c>
    </row>
    <row r="17" spans="1:56" ht="16.149999999999999" customHeight="1" x14ac:dyDescent="0.15">
      <c r="A17" s="87" t="s">
        <v>114</v>
      </c>
      <c r="B17" s="91"/>
      <c r="C17" s="82"/>
      <c r="D17" s="82"/>
      <c r="E17" s="83"/>
      <c r="F17" s="84"/>
      <c r="G17" s="84"/>
      <c r="H17" s="84"/>
      <c r="I17" s="211" t="str">
        <f t="shared" si="0"/>
        <v/>
      </c>
      <c r="J17" s="212"/>
      <c r="K17" s="212"/>
      <c r="L17" s="88"/>
      <c r="M17" s="88"/>
      <c r="U17" s="75" t="s">
        <v>0</v>
      </c>
    </row>
    <row r="18" spans="1:56" ht="16.149999999999999" customHeight="1" x14ac:dyDescent="0.15">
      <c r="A18" s="87" t="s">
        <v>115</v>
      </c>
      <c r="B18" s="91"/>
      <c r="C18" s="82"/>
      <c r="D18" s="82"/>
      <c r="E18" s="83"/>
      <c r="F18" s="84"/>
      <c r="G18" s="84"/>
      <c r="H18" s="84"/>
      <c r="I18" s="211" t="str">
        <f t="shared" si="0"/>
        <v/>
      </c>
      <c r="J18" s="212"/>
      <c r="K18" s="212"/>
      <c r="L18" s="88"/>
      <c r="M18" s="88"/>
      <c r="U18" s="75" t="s">
        <v>2</v>
      </c>
    </row>
    <row r="19" spans="1:56" ht="16.149999999999999" customHeight="1" x14ac:dyDescent="0.15">
      <c r="A19" s="87" t="s">
        <v>116</v>
      </c>
      <c r="B19" s="91"/>
      <c r="C19" s="82"/>
      <c r="D19" s="82"/>
      <c r="E19" s="83"/>
      <c r="F19" s="84"/>
      <c r="G19" s="84"/>
      <c r="H19" s="84"/>
      <c r="I19" s="211" t="str">
        <f t="shared" si="0"/>
        <v/>
      </c>
      <c r="J19" s="212"/>
      <c r="K19" s="212"/>
      <c r="L19" s="88"/>
      <c r="M19" s="88"/>
    </row>
    <row r="20" spans="1:56" ht="16.149999999999999" customHeight="1" x14ac:dyDescent="0.15">
      <c r="A20" s="87" t="s">
        <v>117</v>
      </c>
      <c r="B20" s="91"/>
      <c r="C20" s="82"/>
      <c r="D20" s="82"/>
      <c r="E20" s="83"/>
      <c r="F20" s="84"/>
      <c r="G20" s="84"/>
      <c r="H20" s="84"/>
      <c r="I20" s="211" t="str">
        <f t="shared" si="0"/>
        <v/>
      </c>
      <c r="J20" s="212"/>
      <c r="K20" s="212"/>
      <c r="L20" s="88"/>
      <c r="M20" s="88"/>
    </row>
    <row r="21" spans="1:56" ht="16.149999999999999" customHeight="1" x14ac:dyDescent="0.15">
      <c r="A21" s="87" t="s">
        <v>118</v>
      </c>
      <c r="B21" s="91"/>
      <c r="C21" s="82"/>
      <c r="D21" s="82"/>
      <c r="E21" s="83"/>
      <c r="F21" s="84"/>
      <c r="G21" s="84"/>
      <c r="H21" s="84"/>
      <c r="I21" s="211" t="str">
        <f t="shared" si="0"/>
        <v/>
      </c>
      <c r="J21" s="212"/>
      <c r="K21" s="212"/>
      <c r="L21" s="88"/>
      <c r="M21" s="88"/>
    </row>
    <row r="22" spans="1:56" ht="8.4499999999999993" customHeight="1" x14ac:dyDescent="0.15">
      <c r="A22" s="93"/>
      <c r="B22" s="94"/>
      <c r="C22" s="93"/>
      <c r="D22" s="93"/>
      <c r="E22" s="95"/>
      <c r="F22" s="96"/>
      <c r="G22" s="96"/>
      <c r="H22" s="96"/>
      <c r="I22" s="88"/>
      <c r="J22" s="88"/>
      <c r="K22" s="88"/>
      <c r="L22" s="88"/>
      <c r="M22" s="88"/>
    </row>
    <row r="23" spans="1:56" s="86" customFormat="1" ht="34.9" customHeight="1" x14ac:dyDescent="0.15">
      <c r="A23" s="197" t="s">
        <v>131</v>
      </c>
      <c r="B23" s="197"/>
      <c r="C23" s="197"/>
      <c r="D23" s="197"/>
      <c r="E23" s="197"/>
      <c r="F23" s="197"/>
      <c r="G23" s="197"/>
      <c r="H23" s="197"/>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7"/>
      <c r="AH23" s="76"/>
      <c r="AI23" s="76"/>
      <c r="AJ23" s="78"/>
      <c r="AK23" s="77"/>
      <c r="AL23" s="77"/>
      <c r="AM23" s="77"/>
      <c r="AN23" s="77"/>
      <c r="AO23" s="77"/>
      <c r="AP23" s="77"/>
      <c r="AQ23" s="77"/>
      <c r="AR23" s="77"/>
      <c r="AS23" s="77"/>
      <c r="AT23" s="77"/>
      <c r="AU23" s="77"/>
      <c r="AV23" s="77"/>
      <c r="AW23" s="77"/>
      <c r="AX23" s="77"/>
      <c r="AY23" s="77"/>
      <c r="AZ23" s="77"/>
      <c r="BA23" s="77"/>
      <c r="BB23" s="77"/>
      <c r="BC23" s="77"/>
      <c r="BD23" s="77"/>
    </row>
    <row r="24" spans="1:56" s="86" customFormat="1" ht="44.45" customHeight="1" x14ac:dyDescent="0.15">
      <c r="A24" s="197" t="s">
        <v>127</v>
      </c>
      <c r="B24" s="197"/>
      <c r="C24" s="197"/>
      <c r="D24" s="197"/>
      <c r="E24" s="197"/>
      <c r="F24" s="197"/>
      <c r="G24" s="197"/>
      <c r="H24" s="197"/>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7"/>
      <c r="AH24" s="76"/>
      <c r="AI24" s="76"/>
      <c r="AJ24" s="78"/>
      <c r="AK24" s="77"/>
      <c r="AL24" s="77"/>
      <c r="AM24" s="77"/>
      <c r="AN24" s="77"/>
      <c r="AO24" s="77"/>
      <c r="AP24" s="77"/>
      <c r="AQ24" s="77"/>
      <c r="AR24" s="77"/>
      <c r="AS24" s="77"/>
      <c r="AT24" s="77"/>
      <c r="AU24" s="77"/>
      <c r="AV24" s="77"/>
      <c r="AW24" s="77"/>
      <c r="AX24" s="77"/>
      <c r="AY24" s="77"/>
      <c r="AZ24" s="77"/>
      <c r="BA24" s="77"/>
      <c r="BB24" s="77"/>
      <c r="BC24" s="77"/>
      <c r="BD24" s="77"/>
    </row>
    <row r="25" spans="1:56" s="86" customFormat="1" ht="47.45" customHeight="1" x14ac:dyDescent="0.15">
      <c r="A25" s="199" t="s">
        <v>126</v>
      </c>
      <c r="B25" s="199"/>
      <c r="C25" s="199"/>
      <c r="D25" s="199"/>
      <c r="E25" s="199"/>
      <c r="F25" s="199"/>
      <c r="G25" s="199"/>
      <c r="H25" s="19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row>
    <row r="26" spans="1:56" ht="6.6" customHeight="1" x14ac:dyDescent="0.15"/>
    <row r="27" spans="1:56" ht="21.6" customHeight="1" x14ac:dyDescent="0.15">
      <c r="A27" s="85" t="s">
        <v>133</v>
      </c>
    </row>
    <row r="28" spans="1:56" ht="18" customHeight="1" x14ac:dyDescent="0.15">
      <c r="A28" s="97" t="s">
        <v>97</v>
      </c>
      <c r="B28" s="193" t="s">
        <v>91</v>
      </c>
      <c r="C28" s="194"/>
      <c r="D28" s="193" t="s">
        <v>105</v>
      </c>
      <c r="E28" s="194"/>
      <c r="F28" s="97" t="s">
        <v>93</v>
      </c>
    </row>
    <row r="29" spans="1:56" ht="18" customHeight="1" x14ac:dyDescent="0.15">
      <c r="A29" s="87" t="s">
        <v>90</v>
      </c>
      <c r="B29" s="195">
        <f>'試算表(子育てあり)'!S32</f>
        <v>0</v>
      </c>
      <c r="C29" s="196"/>
      <c r="D29" s="195">
        <f>'試算表(子育てあり)'!S33</f>
        <v>0</v>
      </c>
      <c r="E29" s="196"/>
      <c r="F29" s="98">
        <f>'試算表(子育てあり)'!N38</f>
        <v>0</v>
      </c>
      <c r="G29" s="85" t="str">
        <f>IF(SUM(B29:E29)&gt;'試算表(子育てあり)'!IR_GND,"賦課限度額","")</f>
        <v/>
      </c>
      <c r="J29" s="109" t="str">
        <f>IF(F33=1040000,1,IF(AND(F31=0,SUM(F29:F30)=870000),1,""))</f>
        <v/>
      </c>
    </row>
    <row r="30" spans="1:56" ht="18" customHeight="1" x14ac:dyDescent="0.15">
      <c r="A30" s="87" t="s">
        <v>106</v>
      </c>
      <c r="B30" s="195">
        <f>'試算表(子育てあり)'!AC32</f>
        <v>0</v>
      </c>
      <c r="C30" s="196"/>
      <c r="D30" s="195">
        <f>'試算表(子育てあり)'!AC33</f>
        <v>0</v>
      </c>
      <c r="E30" s="196"/>
      <c r="F30" s="98">
        <f>'試算表(子育てあり)'!X38</f>
        <v>0</v>
      </c>
      <c r="G30" s="105" t="str">
        <f>IF(SUM(B30:E30)&gt;'試算表(子育てあり)'!SI_GND,"賦課限度額","")</f>
        <v/>
      </c>
    </row>
    <row r="31" spans="1:56" ht="18" customHeight="1" x14ac:dyDescent="0.15">
      <c r="A31" s="87" t="s">
        <v>92</v>
      </c>
      <c r="B31" s="195">
        <f>'試算表(子育てあり)'!AM32</f>
        <v>0</v>
      </c>
      <c r="C31" s="196"/>
      <c r="D31" s="195">
        <f>'試算表(子育てあり)'!AM33</f>
        <v>0</v>
      </c>
      <c r="E31" s="196"/>
      <c r="F31" s="98">
        <f>'試算表(子育てあり)'!AH38</f>
        <v>0</v>
      </c>
      <c r="G31" s="112" t="str">
        <f>IF(SUM(B31:E31)&gt;'試算表(子育てあり)'!KG_GND,"賦課限度額","")</f>
        <v/>
      </c>
      <c r="H31" s="206" t="s">
        <v>221</v>
      </c>
    </row>
    <row r="32" spans="1:56" s="172" customFormat="1" ht="18" customHeight="1" x14ac:dyDescent="0.15">
      <c r="A32" s="87" t="s">
        <v>229</v>
      </c>
      <c r="B32" s="195">
        <f>'試算表(子育てあり)'!AW32</f>
        <v>0</v>
      </c>
      <c r="C32" s="196"/>
      <c r="D32" s="191">
        <f>'試算表(子育てあり)'!AW33</f>
        <v>0</v>
      </c>
      <c r="E32" s="191">
        <f>'試算表(子育てあり)'!AW34</f>
        <v>0</v>
      </c>
      <c r="F32" s="98">
        <f>'試算表(子育てあり)'!AR38</f>
        <v>0</v>
      </c>
      <c r="G32" s="172" t="str">
        <f>IF(SUM(B32:E32)&gt;'試算表(子育てあり)'!GND,"賦課限度額","")</f>
        <v/>
      </c>
      <c r="H32" s="206"/>
    </row>
    <row r="33" spans="1:12" ht="18" customHeight="1" x14ac:dyDescent="0.15">
      <c r="A33" s="87" t="s">
        <v>93</v>
      </c>
      <c r="B33" s="195">
        <f>SUM(B29:C32)</f>
        <v>0</v>
      </c>
      <c r="C33" s="196"/>
      <c r="D33" s="195">
        <f>SUM(D29:E31)+D32+E32</f>
        <v>0</v>
      </c>
      <c r="E33" s="196"/>
      <c r="F33" s="98">
        <f>SUM(F29:F32)</f>
        <v>0</v>
      </c>
      <c r="G33" s="112"/>
      <c r="H33" s="98">
        <f>IF(F33="","",ROUND(F33/12,0))</f>
        <v>0</v>
      </c>
    </row>
    <row r="35" spans="1:12" ht="31.15" customHeight="1" x14ac:dyDescent="0.15">
      <c r="B35" s="204" t="str">
        <f>IF(COUNTIF($E$14:$E$21,"0歳～6歳(未就学児)")&gt;0,"※ 未就学児は均等割が半額となります。","")</f>
        <v/>
      </c>
      <c r="C35" s="205"/>
      <c r="D35" s="205"/>
      <c r="E35" s="205"/>
      <c r="F35" s="205"/>
      <c r="H35" s="99"/>
    </row>
    <row r="36" spans="1:12" ht="28.9" customHeight="1" x14ac:dyDescent="0.15">
      <c r="A36" s="202"/>
      <c r="B36" s="100" t="str">
        <f>IF('試算表(子育てあり)'!N35="","",'試算表(子育てあり)'!N35)</f>
        <v/>
      </c>
      <c r="C36" s="201" t="str">
        <f>IF(B36="","","適用後の税額")</f>
        <v/>
      </c>
      <c r="D36" s="201"/>
      <c r="E36" s="203" t="str">
        <f>IF(B36="","",'試算表(子育てあり)'!AT22)</f>
        <v/>
      </c>
      <c r="F36" s="203"/>
      <c r="G36" s="110" t="str">
        <f>IF(B36="","","参考
１か月あたり")</f>
        <v/>
      </c>
      <c r="H36" s="101" t="str">
        <f>IF(E36="","",ROUND(E36/12,0))</f>
        <v/>
      </c>
    </row>
    <row r="37" spans="1:12" ht="35.450000000000003" customHeight="1" x14ac:dyDescent="0.15">
      <c r="A37" s="202"/>
      <c r="B37" s="200" t="str">
        <f>IF(AND(G29&lt;&gt;"",G30&lt;&gt;""),"",IF('試算表(子育てあり)'!D28="","",'試算表(子育てあり)'!D28))</f>
        <v/>
      </c>
      <c r="C37" s="200"/>
      <c r="D37" s="200"/>
      <c r="E37" s="200"/>
      <c r="F37" s="200"/>
      <c r="G37" s="102" t="str">
        <f>IF(B37="","","減免見込額")</f>
        <v/>
      </c>
      <c r="H37" s="80" t="str">
        <f>IF(B37="","",IF(E36="",F33-'試算表(子育てあり)'!AQ27,E36-'試算表(子育てあり)'!AQ27))</f>
        <v/>
      </c>
      <c r="I37" s="80"/>
      <c r="J37" s="80"/>
      <c r="K37" s="80"/>
      <c r="L37" s="80"/>
    </row>
    <row r="38" spans="1:12" ht="10.15" customHeight="1" x14ac:dyDescent="0.15"/>
    <row r="39" spans="1:12" ht="18" customHeight="1" x14ac:dyDescent="0.15">
      <c r="A39" s="85" t="s">
        <v>222</v>
      </c>
      <c r="B39" s="85" t="s">
        <v>223</v>
      </c>
      <c r="H39" s="170">
        <f>IF(F33="","",IF('R7税率①(入力不可)'!AT22="",'R7税率①(入力不可)'!T22,'R7税率①(入力不可)'!AT22))</f>
        <v>0</v>
      </c>
    </row>
    <row r="40" spans="1:12" ht="18" customHeight="1" x14ac:dyDescent="0.15">
      <c r="B40" s="85" t="s">
        <v>224</v>
      </c>
      <c r="H40" s="171">
        <f>IF(F33="","",IF(E36="",F33-H39,E36-H39))</f>
        <v>0</v>
      </c>
    </row>
  </sheetData>
  <sheetProtection password="B408" sheet="1" selectLockedCells="1"/>
  <mergeCells count="44">
    <mergeCell ref="I19:K19"/>
    <mergeCell ref="I20:K20"/>
    <mergeCell ref="I21:K21"/>
    <mergeCell ref="I14:K14"/>
    <mergeCell ref="I15:K15"/>
    <mergeCell ref="I16:K16"/>
    <mergeCell ref="I17:K17"/>
    <mergeCell ref="I18:K18"/>
    <mergeCell ref="A9:F9"/>
    <mergeCell ref="A12:A13"/>
    <mergeCell ref="B12:B13"/>
    <mergeCell ref="C12:C13"/>
    <mergeCell ref="D12:D13"/>
    <mergeCell ref="E12:E13"/>
    <mergeCell ref="F12:F13"/>
    <mergeCell ref="A10:H10"/>
    <mergeCell ref="G12:G13"/>
    <mergeCell ref="H12:H13"/>
    <mergeCell ref="A25:H25"/>
    <mergeCell ref="B37:F37"/>
    <mergeCell ref="D33:E33"/>
    <mergeCell ref="C36:D36"/>
    <mergeCell ref="A36:A37"/>
    <mergeCell ref="E36:F36"/>
    <mergeCell ref="B35:F35"/>
    <mergeCell ref="B33:C33"/>
    <mergeCell ref="B32:C32"/>
    <mergeCell ref="H31:H32"/>
    <mergeCell ref="A1:H2"/>
    <mergeCell ref="B28:C28"/>
    <mergeCell ref="B29:C29"/>
    <mergeCell ref="B30:C30"/>
    <mergeCell ref="B31:C31"/>
    <mergeCell ref="A23:H23"/>
    <mergeCell ref="A24:H24"/>
    <mergeCell ref="A4:H4"/>
    <mergeCell ref="A5:H5"/>
    <mergeCell ref="A6:H6"/>
    <mergeCell ref="A7:H7"/>
    <mergeCell ref="A8:H8"/>
    <mergeCell ref="D28:E28"/>
    <mergeCell ref="D29:E29"/>
    <mergeCell ref="D30:E30"/>
    <mergeCell ref="D31:E31"/>
  </mergeCells>
  <phoneticPr fontId="1"/>
  <conditionalFormatting sqref="E36:F36">
    <cfRule type="expression" dxfId="3" priority="4">
      <formula>$B$36&lt;&gt;""</formula>
    </cfRule>
  </conditionalFormatting>
  <conditionalFormatting sqref="H36">
    <cfRule type="expression" dxfId="2" priority="3">
      <formula>$B$36&lt;&gt;""</formula>
    </cfRule>
  </conditionalFormatting>
  <conditionalFormatting sqref="F33">
    <cfRule type="expression" dxfId="1" priority="2">
      <formula>$E$36=""</formula>
    </cfRule>
  </conditionalFormatting>
  <conditionalFormatting sqref="H33">
    <cfRule type="expression" dxfId="0" priority="1">
      <formula>$E$36=""</formula>
    </cfRule>
  </conditionalFormatting>
  <dataValidations count="2">
    <dataValidation type="list" allowBlank="1" showInputMessage="1" showErrorMessage="1" sqref="E14:E22">
      <formula1>$U$14:$U$19</formula1>
    </dataValidation>
    <dataValidation type="list" allowBlank="1" showInputMessage="1" showErrorMessage="1" sqref="B14 C14:D22">
      <formula1>$T$14:$T$15</formula1>
    </dataValidation>
  </dataValidations>
  <pageMargins left="0.39370078740157483"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CG126"/>
  <sheetViews>
    <sheetView workbookViewId="0">
      <selection activeCell="L17" sqref="L17"/>
    </sheetView>
  </sheetViews>
  <sheetFormatPr defaultColWidth="3.25" defaultRowHeight="19.149999999999999" customHeight="1" x14ac:dyDescent="0.15"/>
  <cols>
    <col min="1" max="1" width="4" style="13" customWidth="1"/>
    <col min="2" max="2" width="3.25" style="13"/>
    <col min="3" max="3" width="3.25" style="13" customWidth="1"/>
    <col min="4" max="4" width="3.25" style="13"/>
    <col min="5" max="5" width="3.25" style="13" customWidth="1"/>
    <col min="6" max="6" width="5.5" style="13" customWidth="1"/>
    <col min="7" max="7" width="4.75" style="13" bestFit="1" customWidth="1"/>
    <col min="8" max="14" width="3.125" style="13" customWidth="1"/>
    <col min="15" max="20" width="3.25" style="13"/>
    <col min="21" max="32" width="3.125" style="13" customWidth="1"/>
    <col min="33" max="35" width="3.25" style="13"/>
    <col min="36" max="38" width="3.25" style="22" customWidth="1"/>
    <col min="39" max="44" width="3.125" style="22" customWidth="1"/>
    <col min="45" max="50" width="3.25" style="22" customWidth="1"/>
    <col min="51" max="56" width="3.125" style="22" customWidth="1"/>
    <col min="57" max="57" width="3.25" style="22" customWidth="1"/>
    <col min="58" max="61" width="5.375" style="22" customWidth="1"/>
    <col min="62" max="63" width="9.25" style="22" customWidth="1"/>
    <col min="64" max="64" width="8.625" style="13" customWidth="1"/>
    <col min="65" max="65" width="9.625" style="13" customWidth="1"/>
    <col min="66" max="66" width="7.25" style="14" customWidth="1"/>
    <col min="67" max="78" width="6.625" style="14" customWidth="1"/>
    <col min="79" max="79" width="14.5" style="13" customWidth="1"/>
    <col min="80" max="80" width="4.375" style="13" customWidth="1"/>
    <col min="81" max="81" width="3.25" style="13" customWidth="1"/>
    <col min="82" max="84" width="8.25" style="13" customWidth="1"/>
    <col min="85" max="86" width="3.25" style="13" customWidth="1"/>
    <col min="87" max="16384" width="3.25" style="13"/>
  </cols>
  <sheetData>
    <row r="1" spans="1:85" ht="21.75" customHeight="1" x14ac:dyDescent="0.15">
      <c r="A1" s="9" t="s">
        <v>67</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76"/>
      <c r="AK1" s="11"/>
      <c r="AL1" s="11"/>
      <c r="AM1" s="11"/>
      <c r="AN1" s="11"/>
      <c r="AO1" s="11"/>
      <c r="AP1" s="11"/>
      <c r="AQ1" s="11"/>
      <c r="AR1" s="11"/>
      <c r="AS1" s="11"/>
      <c r="AT1" s="11"/>
      <c r="AU1" s="11"/>
      <c r="AV1" s="11"/>
      <c r="AW1" s="11"/>
      <c r="AX1" s="11"/>
      <c r="AY1" s="11"/>
      <c r="AZ1" s="11"/>
      <c r="BA1" s="11"/>
      <c r="BB1" s="11"/>
      <c r="BC1" s="11"/>
      <c r="BD1" s="11"/>
      <c r="BE1" s="12"/>
      <c r="BF1" s="178"/>
      <c r="BG1" s="178"/>
      <c r="BH1" s="178"/>
      <c r="BI1" s="178"/>
      <c r="BJ1" s="178"/>
      <c r="BK1" s="178"/>
      <c r="BL1" s="36"/>
      <c r="BM1" s="36"/>
      <c r="BN1" s="49"/>
      <c r="BO1" s="49"/>
      <c r="BP1" s="49"/>
      <c r="BQ1" s="49"/>
      <c r="BR1" s="49"/>
      <c r="BS1" s="49"/>
      <c r="BT1" s="49"/>
      <c r="BU1" s="49"/>
      <c r="BV1" s="49"/>
      <c r="BW1" s="49"/>
      <c r="BX1" s="49"/>
      <c r="BY1" s="49"/>
      <c r="BZ1" s="49"/>
      <c r="CA1" s="50" t="s">
        <v>103</v>
      </c>
      <c r="CB1" s="36"/>
      <c r="CC1" s="36"/>
      <c r="CD1" s="36"/>
      <c r="CE1" s="36"/>
      <c r="CF1" s="36"/>
    </row>
    <row r="2" spans="1:85" ht="21.75" hidden="1"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76"/>
      <c r="AK2" s="11"/>
      <c r="AL2" s="11"/>
      <c r="AM2" s="11"/>
      <c r="AN2" s="11"/>
      <c r="AO2" s="11"/>
      <c r="AP2" s="11"/>
      <c r="AQ2" s="11"/>
      <c r="AR2" s="11"/>
      <c r="AS2" s="11"/>
      <c r="AT2" s="11"/>
      <c r="AU2" s="11"/>
      <c r="AV2" s="11"/>
      <c r="AW2" s="11"/>
      <c r="AX2" s="11"/>
      <c r="AY2" s="11"/>
      <c r="AZ2" s="11"/>
      <c r="BA2" s="11"/>
      <c r="BB2" s="11"/>
      <c r="BC2" s="11"/>
      <c r="BD2" s="11"/>
      <c r="BE2" s="12"/>
      <c r="BF2" s="178"/>
      <c r="BG2" s="178"/>
      <c r="BH2" s="178"/>
      <c r="BI2" s="178"/>
      <c r="BJ2" s="178"/>
      <c r="BK2" s="178"/>
      <c r="BL2" s="36"/>
      <c r="BM2" s="36"/>
      <c r="BN2" s="49"/>
      <c r="BO2" s="49"/>
      <c r="BP2" s="49"/>
      <c r="BQ2" s="49"/>
      <c r="BR2" s="49"/>
      <c r="BS2" s="49"/>
      <c r="BT2" s="49"/>
      <c r="BU2" s="49"/>
      <c r="BV2" s="49"/>
      <c r="BW2" s="49"/>
      <c r="BX2" s="49"/>
      <c r="BY2" s="49"/>
      <c r="BZ2" s="49"/>
      <c r="CA2" s="50" t="s">
        <v>98</v>
      </c>
      <c r="CB2" s="36"/>
      <c r="CC2" s="36"/>
      <c r="CD2" s="36"/>
      <c r="CE2" s="36"/>
      <c r="CF2" s="36"/>
    </row>
    <row r="3" spans="1:85" ht="21.6" hidden="1" customHeight="1" x14ac:dyDescent="0.15">
      <c r="A3" s="10" t="s">
        <v>65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76"/>
      <c r="AK3" s="11"/>
      <c r="AL3" s="11"/>
      <c r="AM3" s="11"/>
      <c r="AN3" s="11"/>
      <c r="AO3" s="11"/>
      <c r="AP3" s="11"/>
      <c r="AQ3" s="11"/>
      <c r="AR3" s="11"/>
      <c r="AS3" s="11"/>
      <c r="AT3" s="11"/>
      <c r="AU3" s="11"/>
      <c r="AV3" s="11"/>
      <c r="AW3" s="11"/>
      <c r="AX3" s="11"/>
      <c r="AY3" s="11"/>
      <c r="AZ3" s="11"/>
      <c r="BA3" s="11"/>
      <c r="BB3" s="11"/>
      <c r="BC3" s="11"/>
      <c r="BD3" s="11"/>
      <c r="BE3" s="12"/>
      <c r="BF3" s="178"/>
      <c r="BG3" s="178"/>
      <c r="BH3" s="178"/>
      <c r="BI3" s="178"/>
      <c r="BJ3" s="178"/>
      <c r="BK3" s="178"/>
      <c r="BL3" s="36"/>
      <c r="BM3" s="36"/>
      <c r="BN3" s="49"/>
      <c r="BO3" s="49"/>
      <c r="BP3" s="49"/>
      <c r="BQ3" s="49"/>
      <c r="BR3" s="49"/>
      <c r="BS3" s="49"/>
      <c r="BT3" s="49"/>
      <c r="BU3" s="49"/>
      <c r="BV3" s="49"/>
      <c r="BW3" s="49"/>
      <c r="BX3" s="49"/>
      <c r="BY3" s="49"/>
      <c r="BZ3" s="49"/>
      <c r="CA3" s="50" t="s">
        <v>99</v>
      </c>
      <c r="CB3" s="36"/>
      <c r="CC3" s="36"/>
      <c r="CD3" s="36"/>
      <c r="CE3" s="36"/>
      <c r="CF3" s="36"/>
    </row>
    <row r="4" spans="1:85" ht="21.75" hidden="1" customHeight="1" x14ac:dyDescent="0.15">
      <c r="A4" s="10"/>
      <c r="B4" s="371" t="s">
        <v>28</v>
      </c>
      <c r="C4" s="372"/>
      <c r="D4" s="372"/>
      <c r="E4" s="372"/>
      <c r="F4" s="372"/>
      <c r="G4" s="372"/>
      <c r="H4" s="372"/>
      <c r="I4" s="372"/>
      <c r="J4" s="373"/>
      <c r="K4" s="10"/>
      <c r="L4" s="10"/>
      <c r="M4" s="10"/>
      <c r="N4" s="10"/>
      <c r="O4" s="15"/>
      <c r="P4" s="10"/>
      <c r="Q4" s="10"/>
      <c r="R4" s="10"/>
      <c r="S4" s="10"/>
      <c r="T4" s="10"/>
      <c r="U4" s="10"/>
      <c r="V4" s="10"/>
      <c r="W4" s="10"/>
      <c r="X4" s="10"/>
      <c r="Y4" s="10"/>
      <c r="Z4" s="10"/>
      <c r="AA4" s="10"/>
      <c r="AB4" s="10"/>
      <c r="AC4" s="10"/>
      <c r="AD4" s="10"/>
      <c r="AE4" s="10"/>
      <c r="AF4" s="10"/>
      <c r="AG4" s="10"/>
      <c r="AH4" s="10" t="str">
        <f>IF(AND(H9&lt;&gt;"",BZ9&gt;1),"〇","")</f>
        <v/>
      </c>
      <c r="AI4" s="10"/>
      <c r="AJ4" s="176"/>
      <c r="AK4" s="11"/>
      <c r="AL4" s="11"/>
      <c r="AM4" s="11"/>
      <c r="AN4" s="11"/>
      <c r="AO4" s="11"/>
      <c r="AP4" s="11"/>
      <c r="AQ4" s="11"/>
      <c r="AR4" s="11"/>
      <c r="AS4" s="11"/>
      <c r="AT4" s="11"/>
      <c r="AU4" s="11"/>
      <c r="AV4" s="11"/>
      <c r="AW4" s="11"/>
      <c r="AX4" s="11"/>
      <c r="AY4" s="11"/>
      <c r="AZ4" s="11"/>
      <c r="BA4" s="11"/>
      <c r="BB4" s="11"/>
      <c r="BC4" s="11"/>
      <c r="BD4" s="11"/>
      <c r="BE4" s="12"/>
      <c r="BF4" s="178"/>
      <c r="BG4" s="178"/>
      <c r="BH4" s="178"/>
      <c r="BI4" s="178"/>
      <c r="BJ4" s="178"/>
      <c r="BK4" s="178"/>
      <c r="BL4" s="36"/>
      <c r="BM4" s="36"/>
      <c r="BN4" s="49"/>
      <c r="BO4" s="49"/>
      <c r="BP4" s="49"/>
      <c r="BQ4" s="49"/>
      <c r="BR4" s="49"/>
      <c r="BS4" s="49"/>
      <c r="BT4" s="49"/>
      <c r="BU4" s="49"/>
      <c r="BV4" s="49"/>
      <c r="BW4" s="49"/>
      <c r="BX4" s="49"/>
      <c r="BY4" s="49"/>
      <c r="BZ4" s="49"/>
      <c r="CA4" s="50" t="s">
        <v>0</v>
      </c>
      <c r="CB4" s="36"/>
      <c r="CC4" s="36"/>
      <c r="CD4" s="36"/>
      <c r="CE4" s="36"/>
      <c r="CF4" s="36"/>
    </row>
    <row r="5" spans="1:85" ht="12" hidden="1" customHeight="1" x14ac:dyDescent="0.15">
      <c r="A5" s="10"/>
      <c r="B5" s="17"/>
      <c r="C5" s="17"/>
      <c r="D5" s="17"/>
      <c r="E5" s="17"/>
      <c r="F5" s="17"/>
      <c r="G5" s="17"/>
      <c r="H5" s="17"/>
      <c r="I5" s="17"/>
      <c r="J5" s="17"/>
      <c r="K5" s="10"/>
      <c r="L5" s="10"/>
      <c r="M5" s="10"/>
      <c r="N5" s="10"/>
      <c r="O5" s="15"/>
      <c r="P5" s="10"/>
      <c r="Q5" s="10"/>
      <c r="R5" s="10"/>
      <c r="S5" s="10"/>
      <c r="T5" s="10"/>
      <c r="U5" s="10"/>
      <c r="V5" s="10"/>
      <c r="W5" s="10"/>
      <c r="X5" s="10"/>
      <c r="Y5" s="10"/>
      <c r="Z5" s="10"/>
      <c r="AA5" s="10"/>
      <c r="AB5" s="10"/>
      <c r="AC5" s="10"/>
      <c r="AD5" s="10"/>
      <c r="AE5" s="10"/>
      <c r="AF5" s="10"/>
      <c r="AG5" s="10"/>
      <c r="AH5" s="10"/>
      <c r="AI5" s="10"/>
      <c r="AJ5" s="176"/>
      <c r="AK5" s="11"/>
      <c r="AL5" s="11"/>
      <c r="AM5" s="11"/>
      <c r="AN5" s="11"/>
      <c r="AO5" s="11"/>
      <c r="AP5" s="11"/>
      <c r="AQ5" s="11"/>
      <c r="AR5" s="11"/>
      <c r="AS5" s="11"/>
      <c r="AT5" s="11"/>
      <c r="AU5" s="11"/>
      <c r="AV5" s="11"/>
      <c r="AW5" s="11"/>
      <c r="AX5" s="11"/>
      <c r="AY5" s="11"/>
      <c r="AZ5" s="11"/>
      <c r="BA5" s="11"/>
      <c r="BB5" s="11"/>
      <c r="BC5" s="11"/>
      <c r="BD5" s="11"/>
      <c r="BE5" s="12"/>
      <c r="BF5" s="178"/>
      <c r="BG5" s="178"/>
      <c r="BH5" s="178"/>
      <c r="BI5" s="178"/>
      <c r="BJ5" s="178"/>
      <c r="BK5" s="178"/>
      <c r="BL5" s="36"/>
      <c r="BM5" s="36"/>
      <c r="BN5" s="49"/>
      <c r="BO5" s="49"/>
      <c r="BP5" s="49"/>
      <c r="BQ5" s="49"/>
      <c r="BR5" s="49"/>
      <c r="BS5" s="49"/>
      <c r="BT5" s="49"/>
      <c r="BU5" s="49"/>
      <c r="BV5" s="49"/>
      <c r="BW5" s="49"/>
      <c r="BX5" s="49"/>
      <c r="BY5" s="49"/>
      <c r="BZ5" s="49"/>
      <c r="CA5" s="51" t="s">
        <v>2</v>
      </c>
      <c r="CB5" s="36"/>
      <c r="CC5" s="36"/>
      <c r="CD5" s="36"/>
      <c r="CE5" s="36"/>
      <c r="CF5" s="36"/>
    </row>
    <row r="6" spans="1:85" ht="12" hidden="1" customHeight="1" x14ac:dyDescent="0.15">
      <c r="A6" s="10"/>
      <c r="B6" s="10"/>
      <c r="C6" s="10"/>
      <c r="D6" s="10"/>
      <c r="E6" s="10"/>
      <c r="F6" s="10"/>
      <c r="G6" s="10"/>
      <c r="H6" s="16"/>
      <c r="I6" s="16"/>
      <c r="J6" s="16"/>
      <c r="K6" s="16"/>
      <c r="L6" s="17"/>
      <c r="M6" s="17"/>
      <c r="N6" s="17"/>
      <c r="O6" s="17"/>
      <c r="P6" s="10"/>
      <c r="Q6" s="10"/>
      <c r="R6" s="10"/>
      <c r="S6" s="10"/>
      <c r="T6" s="10"/>
      <c r="U6" s="10"/>
      <c r="V6" s="10"/>
      <c r="W6" s="10"/>
      <c r="X6" s="10"/>
      <c r="Y6" s="10"/>
      <c r="Z6" s="10"/>
      <c r="AA6" s="10"/>
      <c r="AB6" s="10"/>
      <c r="AC6" s="10"/>
      <c r="AD6" s="10"/>
      <c r="AE6" s="10"/>
      <c r="AF6" s="10"/>
      <c r="AG6" s="10"/>
      <c r="AH6" s="10"/>
      <c r="AI6" s="10"/>
      <c r="AJ6" s="176"/>
      <c r="AK6" s="11"/>
      <c r="AL6" s="11"/>
      <c r="AM6" s="11"/>
      <c r="AN6" s="11"/>
      <c r="AO6" s="11"/>
      <c r="AP6" s="11"/>
      <c r="AQ6" s="11"/>
      <c r="AR6" s="11"/>
      <c r="AS6" s="11"/>
      <c r="AT6" s="11"/>
      <c r="AU6" s="11"/>
      <c r="AV6" s="11"/>
      <c r="AW6" s="11"/>
      <c r="AX6" s="11"/>
      <c r="AY6" s="11"/>
      <c r="AZ6" s="11"/>
      <c r="BA6" s="11"/>
      <c r="BB6" s="11"/>
      <c r="BC6" s="11"/>
      <c r="BD6" s="11"/>
      <c r="BE6" s="12"/>
      <c r="BF6" s="178"/>
      <c r="BG6" s="178"/>
      <c r="BH6" s="178"/>
      <c r="BI6" s="178"/>
      <c r="BJ6" s="178"/>
      <c r="BK6" s="178"/>
      <c r="BL6" s="36"/>
      <c r="BM6" s="36"/>
      <c r="BN6" s="49"/>
      <c r="BO6" s="49"/>
      <c r="BP6" s="49"/>
      <c r="BQ6" s="49"/>
      <c r="BR6" s="49"/>
      <c r="BS6" s="49"/>
      <c r="BT6" s="49"/>
      <c r="BU6" s="49"/>
      <c r="BV6" s="49"/>
      <c r="BW6" s="49"/>
      <c r="BX6" s="49"/>
      <c r="BY6" s="49"/>
      <c r="BZ6" s="49"/>
      <c r="CA6" s="52"/>
      <c r="CB6" s="36"/>
      <c r="CC6" s="36"/>
      <c r="CD6" s="36"/>
      <c r="CE6" s="36"/>
      <c r="CF6" s="36"/>
    </row>
    <row r="7" spans="1:85" ht="21.75" customHeight="1" thickBot="1" x14ac:dyDescent="0.2">
      <c r="A7" s="9" t="s">
        <v>66</v>
      </c>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76"/>
      <c r="AK7" s="11"/>
      <c r="AL7" s="11"/>
      <c r="AM7" s="11"/>
      <c r="AN7" s="11"/>
      <c r="AO7" s="11"/>
      <c r="AP7" s="11"/>
      <c r="AQ7" s="11"/>
      <c r="AR7" s="11"/>
      <c r="AS7" s="11"/>
      <c r="AT7" s="11"/>
      <c r="AU7" s="11"/>
      <c r="AV7" s="11"/>
      <c r="AW7" s="11"/>
      <c r="AX7" s="11"/>
      <c r="AY7" s="11"/>
      <c r="AZ7" s="11"/>
      <c r="BA7" s="11"/>
      <c r="BB7" s="11"/>
      <c r="BC7" s="11"/>
      <c r="BD7" s="11"/>
      <c r="BE7" s="12"/>
      <c r="BF7" s="178"/>
      <c r="BG7" s="178"/>
      <c r="BH7" s="178"/>
      <c r="BI7" s="178"/>
      <c r="BJ7" s="178"/>
      <c r="BK7" s="178"/>
      <c r="BL7" s="36"/>
      <c r="BM7" s="36"/>
      <c r="BN7" s="49"/>
      <c r="BO7" s="49"/>
      <c r="BP7" s="49"/>
      <c r="BQ7" s="49"/>
      <c r="BR7" s="49"/>
      <c r="BS7" s="49"/>
      <c r="BT7" s="49"/>
      <c r="BU7" s="49"/>
      <c r="BV7" s="49"/>
      <c r="BW7" s="49"/>
      <c r="BX7" s="49"/>
      <c r="BY7" s="49"/>
      <c r="BZ7" s="49"/>
      <c r="CA7" s="50" t="s">
        <v>1</v>
      </c>
      <c r="CB7" s="36"/>
      <c r="CC7" s="36"/>
      <c r="CD7" s="53" t="s">
        <v>54</v>
      </c>
      <c r="CE7" s="36"/>
      <c r="CF7" s="36"/>
    </row>
    <row r="8" spans="1:85" ht="40.5" customHeight="1" thickTop="1" x14ac:dyDescent="0.15">
      <c r="A8" s="18"/>
      <c r="B8" s="374" t="s">
        <v>82</v>
      </c>
      <c r="C8" s="375"/>
      <c r="D8" s="376" t="s">
        <v>83</v>
      </c>
      <c r="E8" s="377"/>
      <c r="F8" s="119" t="s">
        <v>102</v>
      </c>
      <c r="G8" s="47" t="s">
        <v>101</v>
      </c>
      <c r="H8" s="378" t="s">
        <v>3</v>
      </c>
      <c r="I8" s="365"/>
      <c r="J8" s="365"/>
      <c r="K8" s="365"/>
      <c r="L8" s="365"/>
      <c r="M8" s="365"/>
      <c r="N8" s="365"/>
      <c r="O8" s="365" t="s">
        <v>48</v>
      </c>
      <c r="P8" s="365"/>
      <c r="Q8" s="365"/>
      <c r="R8" s="365"/>
      <c r="S8" s="365"/>
      <c r="T8" s="365"/>
      <c r="U8" s="365" t="s">
        <v>49</v>
      </c>
      <c r="V8" s="365"/>
      <c r="W8" s="365"/>
      <c r="X8" s="365"/>
      <c r="Y8" s="365"/>
      <c r="Z8" s="365"/>
      <c r="AA8" s="365" t="s">
        <v>51</v>
      </c>
      <c r="AB8" s="365"/>
      <c r="AC8" s="365"/>
      <c r="AD8" s="365"/>
      <c r="AE8" s="365"/>
      <c r="AF8" s="366"/>
      <c r="AG8" s="367" t="s">
        <v>50</v>
      </c>
      <c r="AH8" s="368"/>
      <c r="AI8" s="368"/>
      <c r="AJ8" s="368"/>
      <c r="AK8" s="368"/>
      <c r="AL8" s="368"/>
      <c r="AM8" s="368" t="s">
        <v>52</v>
      </c>
      <c r="AN8" s="368"/>
      <c r="AO8" s="368"/>
      <c r="AP8" s="368"/>
      <c r="AQ8" s="368"/>
      <c r="AR8" s="368"/>
      <c r="AS8" s="368" t="s">
        <v>47</v>
      </c>
      <c r="AT8" s="368"/>
      <c r="AU8" s="368"/>
      <c r="AV8" s="368"/>
      <c r="AW8" s="368"/>
      <c r="AX8" s="368"/>
      <c r="AY8" s="368" t="s">
        <v>79</v>
      </c>
      <c r="AZ8" s="368"/>
      <c r="BA8" s="368"/>
      <c r="BB8" s="368"/>
      <c r="BC8" s="368"/>
      <c r="BD8" s="369"/>
      <c r="BE8" s="12"/>
      <c r="BF8" s="54" t="s">
        <v>54</v>
      </c>
      <c r="BG8" s="54" t="s">
        <v>55</v>
      </c>
      <c r="BH8" s="54" t="s">
        <v>57</v>
      </c>
      <c r="BI8" s="54" t="s">
        <v>58</v>
      </c>
      <c r="BJ8" s="54" t="s">
        <v>50</v>
      </c>
      <c r="BK8" s="54" t="s">
        <v>60</v>
      </c>
      <c r="BL8" s="55" t="s">
        <v>59</v>
      </c>
      <c r="BM8" s="55" t="s">
        <v>61</v>
      </c>
      <c r="BN8" s="56" t="s">
        <v>4</v>
      </c>
      <c r="BO8" s="56" t="s">
        <v>5</v>
      </c>
      <c r="BP8" s="56" t="s">
        <v>6</v>
      </c>
      <c r="BQ8" s="56" t="s">
        <v>7</v>
      </c>
      <c r="BR8" s="56" t="s">
        <v>8</v>
      </c>
      <c r="BS8" s="56" t="s">
        <v>9</v>
      </c>
      <c r="BT8" s="120" t="s">
        <v>134</v>
      </c>
      <c r="BU8" s="120" t="s">
        <v>135</v>
      </c>
      <c r="BV8" s="120" t="s">
        <v>136</v>
      </c>
      <c r="BW8" s="56" t="s">
        <v>30</v>
      </c>
      <c r="BX8" s="56" t="s">
        <v>31</v>
      </c>
      <c r="BY8" s="56" t="s">
        <v>32</v>
      </c>
      <c r="BZ8" s="56" t="s">
        <v>100</v>
      </c>
      <c r="CA8" s="50" t="s">
        <v>10</v>
      </c>
      <c r="CB8" s="36"/>
      <c r="CC8" s="36"/>
      <c r="CD8" s="57">
        <v>0</v>
      </c>
      <c r="CE8" s="57"/>
      <c r="CF8" s="57">
        <v>0</v>
      </c>
      <c r="CG8" s="14"/>
    </row>
    <row r="9" spans="1:85" ht="20.100000000000001" customHeight="1" x14ac:dyDescent="0.15">
      <c r="A9" s="19" t="s">
        <v>11</v>
      </c>
      <c r="B9" s="370" t="str">
        <f>IF(試算シート!C14="","",試算シート!C14)</f>
        <v/>
      </c>
      <c r="C9" s="370"/>
      <c r="D9" s="370" t="str">
        <f>IF(試算シート!B14="","",試算シート!B14)</f>
        <v/>
      </c>
      <c r="E9" s="370"/>
      <c r="F9" s="106" t="str">
        <f>IF(試算シート!D14="","",試算シート!D14)</f>
        <v/>
      </c>
      <c r="G9" s="121" t="str">
        <f t="shared" ref="G9" si="0">IF(AND(H9&lt;&gt;"",BZ9&gt;1),"●","")</f>
        <v/>
      </c>
      <c r="H9" s="359" t="str">
        <f>IF(試算シート!E14="","",試算シート!E14)</f>
        <v/>
      </c>
      <c r="I9" s="360"/>
      <c r="J9" s="360"/>
      <c r="K9" s="360"/>
      <c r="L9" s="360"/>
      <c r="M9" s="360"/>
      <c r="N9" s="360"/>
      <c r="O9" s="345">
        <f>IF(試算シート!F14="",0,試算シート!F14)</f>
        <v>0</v>
      </c>
      <c r="P9" s="345"/>
      <c r="Q9" s="345"/>
      <c r="R9" s="345"/>
      <c r="S9" s="345"/>
      <c r="T9" s="345"/>
      <c r="U9" s="361">
        <f>IF(試算シート!G14="",0,試算シート!G14)</f>
        <v>0</v>
      </c>
      <c r="V9" s="361"/>
      <c r="W9" s="361"/>
      <c r="X9" s="361"/>
      <c r="Y9" s="361"/>
      <c r="Z9" s="361"/>
      <c r="AA9" s="361">
        <f>IF(試算シート!H14="",0,試算シート!H14)</f>
        <v>0</v>
      </c>
      <c r="AB9" s="361"/>
      <c r="AC9" s="361"/>
      <c r="AD9" s="361"/>
      <c r="AE9" s="361"/>
      <c r="AF9" s="362"/>
      <c r="AG9" s="363">
        <f>IF(BK9-BL9&gt;0,BK9-BL9,0)</f>
        <v>0</v>
      </c>
      <c r="AH9" s="349"/>
      <c r="AI9" s="349"/>
      <c r="AJ9" s="349"/>
      <c r="AK9" s="349"/>
      <c r="AL9" s="349"/>
      <c r="AM9" s="349">
        <f t="shared" ref="AM9:AM16" si="1">IF(H9="",0,IF(H9=$CA$5,IF(U9&gt;=NS_65_4,U9-NK_65_4,IF(U9&gt;=NS_65_3,U9*NR_65_3-NK_65_3,IF(U9&gt;=NS_65_2,U9*NR_65_2-NK_65_2,IF(U9&gt;=NS_65_1,U9*NR_65_1-NK_65_1,IF(U9&gt;=NK_65_0,U9-NK_65_0,0))))),IF(U9&gt;=NS_64_4,U9-NK_64_4,IF(U9&gt;=NS_64_3,U9*NR_64_3-NK_64_3,IF(U9&gt;=NS_64_2,U9*NR_64_2-NK_64_2,IF(U9&gt;=NS_64_1,U9*NR_64_1-NK_64_1,IF(U9&gt;=NK_64_0,U9-NK_64_0,0)))))))</f>
        <v>0</v>
      </c>
      <c r="AN9" s="349"/>
      <c r="AO9" s="349"/>
      <c r="AP9" s="349"/>
      <c r="AQ9" s="349"/>
      <c r="AR9" s="349"/>
      <c r="AS9" s="349">
        <f>IF(AA9+AG9+AM9&lt;0,0,AA9+AG9+AM9)</f>
        <v>0</v>
      </c>
      <c r="AT9" s="349"/>
      <c r="AU9" s="349"/>
      <c r="AV9" s="349"/>
      <c r="AW9" s="349"/>
      <c r="AX9" s="349"/>
      <c r="AY9" s="349">
        <f>IF(AS9&gt;=KISO_3,AS9,IF(AS9&gt;=KISO_2,AS9-KS_KJ_2,IF(AS9&gt;=KISO_1,AS9-KS_KJ_1,IF(AS9&gt;KISO_0,IF(AS9-KS_KJ_0&lt;0,0,AS9-KS_KJ_0),0))))</f>
        <v>0</v>
      </c>
      <c r="AZ9" s="349"/>
      <c r="BA9" s="349"/>
      <c r="BB9" s="349"/>
      <c r="BC9" s="349"/>
      <c r="BD9" s="364"/>
      <c r="BE9" s="12"/>
      <c r="BF9" s="122">
        <f>IF(O9&gt;550000,1,0)</f>
        <v>0</v>
      </c>
      <c r="BG9" s="122">
        <f>IF(H9=$CA$5,IF(U9&gt;1250000,1,0),IF(U9&gt;600000,1,0))</f>
        <v>0</v>
      </c>
      <c r="BH9" s="122">
        <f>IF(BF9+BG9&gt;0,1,0)</f>
        <v>0</v>
      </c>
      <c r="BI9" s="122">
        <f t="shared" ref="BI9:BI16" si="2">IF(D9&lt;&gt;"●",IF(H9&lt;&gt;"",1,0),0)</f>
        <v>0</v>
      </c>
      <c r="BJ9" s="123">
        <f t="shared" ref="BJ9:BJ16" si="3">IF(O9&gt;=KS_10,O9-KJ_10,IF(O9&gt;=KS_9,O9*KR_9-KJ_9,IF(O9&gt;=KS_8,TRUNC(O9/4,-3)*KR_8-KJ_8,IF(O9&gt;=KS_7,TRUNC(O9/4,-3)*KR_7-KJ_7,IF(O9&lt;KJ_6,0,O9-KJ_6)))))</f>
        <v>0</v>
      </c>
      <c r="BK9" s="123">
        <f t="shared" ref="BK9:BK16" si="4">IF(B9="●",BJ9*0.3,BJ9)</f>
        <v>0</v>
      </c>
      <c r="BL9" s="123">
        <f>IF(BK9&gt;0,IF(AM9&gt;0,IF(IF(BK9&gt;100000,100000,BK9)+IF(AM9&gt;100000,100000,AM9)&gt;100000,IF(BK9&gt;100000,100000,BK9)+IF(AM9&gt;100000,100000,AM9)-100000,0),0),0)+IF(F9="●",IF(O9&gt;10000000,150000,IF(O9&lt;8500000,0,(O9-8500000)*0.1)))</f>
        <v>0</v>
      </c>
      <c r="BM9" s="123">
        <f>IF(H9=$CA$5,IF(AM9&gt;=150000,AS9-150000,AS9-AM9),AS9)</f>
        <v>0</v>
      </c>
      <c r="BN9" s="124" t="str">
        <f>IF(H9="","",IF(D9="",TRUNC(AY9*IR_SYT),0))</f>
        <v/>
      </c>
      <c r="BO9" s="124" t="str">
        <f t="shared" ref="BO9:BO16" si="5">IF(H9="","",IF(D9&lt;&gt;"","",IF(H9=AGE_0,IR_KIN/2,IR_KIN)))</f>
        <v/>
      </c>
      <c r="BP9" s="124" t="str">
        <f>IF(H9="","",IF(D9="",TRUNC(AY9*SI_SYT),0))</f>
        <v/>
      </c>
      <c r="BQ9" s="124" t="str">
        <f t="shared" ref="BQ9:BQ16" si="6">IF(H9="","",IF(D9&lt;&gt;"","",IF(H9=AGE_0,SI_KIN/2,SI_KIN)))</f>
        <v/>
      </c>
      <c r="BR9" s="124" t="str">
        <f>IF(H9=AGE_3,IF(D9="",TRUNC(AY9*KG_SYT),0),"")</f>
        <v/>
      </c>
      <c r="BS9" s="124" t="str">
        <f t="shared" ref="BS9:BS16" si="7">IF(H9=AGE_3,IF(D9="",KG_KIN,""),"")</f>
        <v/>
      </c>
      <c r="BT9" s="124" t="str">
        <f t="shared" ref="BT9:BT16" si="8">IF(H9="","",IF(D9="",TRUNC(AY9*KS_KIN)))</f>
        <v/>
      </c>
      <c r="BU9" s="124" t="str">
        <f t="shared" ref="BU9:BU16" si="9">IF(H9="","",IF(D9&lt;&gt;"","",IF(OR(H9=AGE_0,H9=AGE_1),0,KS)))</f>
        <v/>
      </c>
      <c r="BV9" s="124" t="str">
        <f t="shared" ref="BV9:BV16" si="10">IF(H9="","",IF(D9&lt;&gt;"","",IF(OR(H9=AGE_0,H9=AGE_1),0,$CA$34)))</f>
        <v/>
      </c>
      <c r="BW9" s="124" t="str">
        <f t="shared" ref="BW9:BW16" si="11">IF(H9="","",IF(D9="",TRUNC(BE9*SI_SAN),0))</f>
        <v/>
      </c>
      <c r="BX9" s="124"/>
      <c r="BY9" s="124" t="str">
        <f t="shared" ref="BY9:BY16" si="12">IF(H9=AGE_3,IF(D9="",TRUNC(BE9*KG_SAN),0),"")</f>
        <v/>
      </c>
      <c r="BZ9" s="124">
        <f>IF(D9&lt;&gt;"",0,IF(OR(H9=AGE_0,H9=AGE_1),COUNTIF($H$9:H9,AGE_0)+COUNTIF($H$9:H9,AGE_1),0))</f>
        <v>0</v>
      </c>
      <c r="CA9" s="50" t="s">
        <v>12</v>
      </c>
      <c r="CB9" s="36"/>
      <c r="CC9" s="36"/>
      <c r="CD9" s="57"/>
      <c r="CE9" s="57"/>
      <c r="CF9" s="57"/>
      <c r="CG9" s="14"/>
    </row>
    <row r="10" spans="1:85" ht="20.100000000000001" customHeight="1" x14ac:dyDescent="0.15">
      <c r="A10" s="20" t="s">
        <v>13</v>
      </c>
      <c r="B10" s="354" t="str">
        <f>IF(試算シート!C15="","",試算シート!C15)</f>
        <v/>
      </c>
      <c r="C10" s="354"/>
      <c r="D10" s="354"/>
      <c r="E10" s="354"/>
      <c r="F10" s="107" t="str">
        <f>IF(試算シート!D15="","",試算シート!D15)</f>
        <v/>
      </c>
      <c r="G10" s="125" t="str">
        <f>IF(AND(H10&lt;&gt;"",BZ10&gt;1),"●","")</f>
        <v/>
      </c>
      <c r="H10" s="359" t="str">
        <f>IF(試算シート!E15="","",試算シート!E15)</f>
        <v/>
      </c>
      <c r="I10" s="360"/>
      <c r="J10" s="360"/>
      <c r="K10" s="360"/>
      <c r="L10" s="360"/>
      <c r="M10" s="360"/>
      <c r="N10" s="360"/>
      <c r="O10" s="345">
        <f>IF(試算シート!F15="",0,試算シート!F15)</f>
        <v>0</v>
      </c>
      <c r="P10" s="345"/>
      <c r="Q10" s="345"/>
      <c r="R10" s="345"/>
      <c r="S10" s="345"/>
      <c r="T10" s="345"/>
      <c r="U10" s="345">
        <f>IF(試算シート!G15="",0,試算シート!G15)</f>
        <v>0</v>
      </c>
      <c r="V10" s="345"/>
      <c r="W10" s="345"/>
      <c r="X10" s="345"/>
      <c r="Y10" s="345"/>
      <c r="Z10" s="345"/>
      <c r="AA10" s="345">
        <f>IF(試算シート!H15="",0,試算シート!H15)</f>
        <v>0</v>
      </c>
      <c r="AB10" s="345"/>
      <c r="AC10" s="345"/>
      <c r="AD10" s="345"/>
      <c r="AE10" s="345"/>
      <c r="AF10" s="346"/>
      <c r="AG10" s="347">
        <f>IF(BK10-BL10&gt;0,BK10-BL10,0)</f>
        <v>0</v>
      </c>
      <c r="AH10" s="348"/>
      <c r="AI10" s="348"/>
      <c r="AJ10" s="348"/>
      <c r="AK10" s="348"/>
      <c r="AL10" s="348"/>
      <c r="AM10" s="349">
        <f t="shared" si="1"/>
        <v>0</v>
      </c>
      <c r="AN10" s="349"/>
      <c r="AO10" s="349"/>
      <c r="AP10" s="349"/>
      <c r="AQ10" s="349"/>
      <c r="AR10" s="349"/>
      <c r="AS10" s="348">
        <f t="shared" ref="AS10:AS16" si="13">IF(AA10+AG10+AM10&lt;0,0,AA10+AG10+AM10)</f>
        <v>0</v>
      </c>
      <c r="AT10" s="348"/>
      <c r="AU10" s="348"/>
      <c r="AV10" s="348"/>
      <c r="AW10" s="348"/>
      <c r="AX10" s="348"/>
      <c r="AY10" s="348">
        <f t="shared" ref="AY10:AY16" si="14">IF(AS10&gt;=KISO_3,AS10,IF(AS10&gt;=KISO_2,AS10-KS_KJ_2,IF(AS10&gt;=KISO_1,AS10-KS_KJ_1,IF(AS10&gt;KISO_0,IF(AS10-KS_KJ_0&lt;0,0,AS10-KS_KJ_0),0))))</f>
        <v>0</v>
      </c>
      <c r="AZ10" s="348"/>
      <c r="BA10" s="348"/>
      <c r="BB10" s="348"/>
      <c r="BC10" s="348"/>
      <c r="BD10" s="350"/>
      <c r="BE10" s="12"/>
      <c r="BF10" s="122">
        <f t="shared" ref="BF10:BF16" si="15">IF(O10&gt;550000,1,0)</f>
        <v>0</v>
      </c>
      <c r="BG10" s="122">
        <f t="shared" ref="BG10:BG16" si="16">IF(H10=$CA$5,IF(U10&gt;1250000,1,0),IF(U10&gt;600000,1,0))</f>
        <v>0</v>
      </c>
      <c r="BH10" s="122">
        <f t="shared" ref="BH10:BH16" si="17">IF(BF10+BG10&gt;0,1,0)</f>
        <v>0</v>
      </c>
      <c r="BI10" s="122">
        <f t="shared" si="2"/>
        <v>0</v>
      </c>
      <c r="BJ10" s="123">
        <f t="shared" si="3"/>
        <v>0</v>
      </c>
      <c r="BK10" s="123">
        <f t="shared" si="4"/>
        <v>0</v>
      </c>
      <c r="BL10" s="123">
        <f>IF(BK10&gt;0,IF(AM10&gt;0,IF(IF(BK10&gt;100000,100000,BK10)+IF(AM10&gt;100000,100000,AM10)&gt;100000,IF(BK10&gt;100000,100000,BK10)+IF(AM10&gt;100000,100000,AM10)-100000,0),0),0)</f>
        <v>0</v>
      </c>
      <c r="BM10" s="123">
        <f t="shared" ref="BM10:BM16" si="18">IF(H10=$CA$5,IF(AM10&gt;=150000,AS10-150000,AS10-AM10),AS10)</f>
        <v>0</v>
      </c>
      <c r="BN10" s="124" t="str">
        <f t="shared" ref="BN10:BN16" si="19">IF(H10="","",IF(D10="",TRUNC(AY10*IR_SYT),0))</f>
        <v/>
      </c>
      <c r="BO10" s="124" t="str">
        <f t="shared" si="5"/>
        <v/>
      </c>
      <c r="BP10" s="124" t="str">
        <f t="shared" ref="BP10:BP16" si="20">IF(H10="","",IF(D10="",TRUNC(AY10*SI_SYT),0))</f>
        <v/>
      </c>
      <c r="BQ10" s="124" t="str">
        <f t="shared" si="6"/>
        <v/>
      </c>
      <c r="BR10" s="124" t="str">
        <f t="shared" ref="BR10:BR16" si="21">IF(H10=AGE_3,IF(D10="",TRUNC(AY10*KG_SYT),0),"")</f>
        <v/>
      </c>
      <c r="BS10" s="124" t="str">
        <f t="shared" si="7"/>
        <v/>
      </c>
      <c r="BT10" s="124" t="str">
        <f t="shared" si="8"/>
        <v/>
      </c>
      <c r="BU10" s="124" t="str">
        <f t="shared" si="9"/>
        <v/>
      </c>
      <c r="BV10" s="124" t="str">
        <f t="shared" si="10"/>
        <v/>
      </c>
      <c r="BW10" s="124" t="str">
        <f t="shared" si="11"/>
        <v/>
      </c>
      <c r="BX10" s="124"/>
      <c r="BY10" s="124" t="str">
        <f t="shared" si="12"/>
        <v/>
      </c>
      <c r="BZ10" s="124">
        <f>IF(D10&lt;&gt;"",0,IF(OR(H10=AGE_0,H10=AGE_1),COUNTIF($H$9:H10,AGE_0)+COUNTIF($H$9:H10,AGE_1),0))</f>
        <v>0</v>
      </c>
      <c r="CA10" s="50" t="s">
        <v>14</v>
      </c>
      <c r="CB10" s="36"/>
      <c r="CC10" s="36"/>
      <c r="CD10" s="57"/>
      <c r="CE10" s="57"/>
      <c r="CF10" s="57"/>
      <c r="CG10" s="14"/>
    </row>
    <row r="11" spans="1:85" ht="20.100000000000001" customHeight="1" x14ac:dyDescent="0.15">
      <c r="A11" s="20" t="s">
        <v>15</v>
      </c>
      <c r="B11" s="354" t="str">
        <f>IF(試算シート!C16="","",試算シート!C16)</f>
        <v/>
      </c>
      <c r="C11" s="354"/>
      <c r="D11" s="354"/>
      <c r="E11" s="354"/>
      <c r="F11" s="107" t="str">
        <f>IF(試算シート!D16="","",試算シート!D16)</f>
        <v/>
      </c>
      <c r="G11" s="125" t="str">
        <f t="shared" ref="G11:G16" si="22">IF(AND(H11&lt;&gt;"",BZ11&gt;1),"●","")</f>
        <v/>
      </c>
      <c r="H11" s="359" t="str">
        <f>IF(試算シート!E16="","",試算シート!E16)</f>
        <v/>
      </c>
      <c r="I11" s="360"/>
      <c r="J11" s="360"/>
      <c r="K11" s="360"/>
      <c r="L11" s="360"/>
      <c r="M11" s="360"/>
      <c r="N11" s="360"/>
      <c r="O11" s="345">
        <f>IF(試算シート!F16="",0,試算シート!F16)</f>
        <v>0</v>
      </c>
      <c r="P11" s="345"/>
      <c r="Q11" s="345"/>
      <c r="R11" s="345"/>
      <c r="S11" s="345"/>
      <c r="T11" s="345"/>
      <c r="U11" s="345">
        <f>IF(試算シート!G16="",0,試算シート!G16)</f>
        <v>0</v>
      </c>
      <c r="V11" s="345"/>
      <c r="W11" s="345"/>
      <c r="X11" s="345"/>
      <c r="Y11" s="345"/>
      <c r="Z11" s="345"/>
      <c r="AA11" s="345">
        <f>IF(試算シート!H16="",0,試算シート!H16)</f>
        <v>0</v>
      </c>
      <c r="AB11" s="345"/>
      <c r="AC11" s="345"/>
      <c r="AD11" s="345"/>
      <c r="AE11" s="345"/>
      <c r="AF11" s="346"/>
      <c r="AG11" s="347">
        <f t="shared" ref="AG11:AG16" si="23">IF(BK11-BL11&gt;0,BK11-BL11,0)</f>
        <v>0</v>
      </c>
      <c r="AH11" s="348"/>
      <c r="AI11" s="348"/>
      <c r="AJ11" s="348"/>
      <c r="AK11" s="348"/>
      <c r="AL11" s="348"/>
      <c r="AM11" s="349">
        <f t="shared" si="1"/>
        <v>0</v>
      </c>
      <c r="AN11" s="349"/>
      <c r="AO11" s="349"/>
      <c r="AP11" s="349"/>
      <c r="AQ11" s="349"/>
      <c r="AR11" s="349"/>
      <c r="AS11" s="348">
        <f t="shared" si="13"/>
        <v>0</v>
      </c>
      <c r="AT11" s="348"/>
      <c r="AU11" s="348"/>
      <c r="AV11" s="348"/>
      <c r="AW11" s="348"/>
      <c r="AX11" s="348"/>
      <c r="AY11" s="348">
        <f>IF(AS11&gt;=KISO_3,AS11,IF(AS11&gt;=KISO_2,AS11-KS_KJ_2,IF(AS11&gt;=KISO_1,AS11-KS_KJ_1,IF(AS11&gt;KISO_0,IF(AS11-KS_KJ_0&lt;0,0,AS11-KS_KJ_0),0))))</f>
        <v>0</v>
      </c>
      <c r="AZ11" s="348"/>
      <c r="BA11" s="348"/>
      <c r="BB11" s="348"/>
      <c r="BC11" s="348"/>
      <c r="BD11" s="350"/>
      <c r="BE11" s="12"/>
      <c r="BF11" s="122">
        <f t="shared" si="15"/>
        <v>0</v>
      </c>
      <c r="BG11" s="122">
        <f t="shared" si="16"/>
        <v>0</v>
      </c>
      <c r="BH11" s="122">
        <f t="shared" si="17"/>
        <v>0</v>
      </c>
      <c r="BI11" s="122">
        <f t="shared" si="2"/>
        <v>0</v>
      </c>
      <c r="BJ11" s="123">
        <f t="shared" si="3"/>
        <v>0</v>
      </c>
      <c r="BK11" s="123">
        <f t="shared" si="4"/>
        <v>0</v>
      </c>
      <c r="BL11" s="123">
        <f t="shared" ref="BL11:BL16" si="24">IF(BK11&gt;0,IF(AM11&gt;0,IF(IF(BK11&gt;100000,100000,BK11)+IF(AM11&gt;100000,100000,AM11)&gt;100000,IF(BK11&gt;100000,100000,BK11)+IF(AM11&gt;100000,100000,AM11)-100000,0),0),0)</f>
        <v>0</v>
      </c>
      <c r="BM11" s="123">
        <f t="shared" si="18"/>
        <v>0</v>
      </c>
      <c r="BN11" s="124" t="str">
        <f t="shared" si="19"/>
        <v/>
      </c>
      <c r="BO11" s="124" t="str">
        <f t="shared" si="5"/>
        <v/>
      </c>
      <c r="BP11" s="124" t="str">
        <f t="shared" si="20"/>
        <v/>
      </c>
      <c r="BQ11" s="124" t="str">
        <f t="shared" si="6"/>
        <v/>
      </c>
      <c r="BR11" s="124" t="str">
        <f t="shared" si="21"/>
        <v/>
      </c>
      <c r="BS11" s="124" t="str">
        <f t="shared" si="7"/>
        <v/>
      </c>
      <c r="BT11" s="124" t="str">
        <f t="shared" si="8"/>
        <v/>
      </c>
      <c r="BU11" s="124" t="str">
        <f t="shared" si="9"/>
        <v/>
      </c>
      <c r="BV11" s="124" t="str">
        <f t="shared" si="10"/>
        <v/>
      </c>
      <c r="BW11" s="124" t="str">
        <f t="shared" si="11"/>
        <v/>
      </c>
      <c r="BX11" s="124"/>
      <c r="BY11" s="124" t="str">
        <f t="shared" si="12"/>
        <v/>
      </c>
      <c r="BZ11" s="124">
        <f>IF(D11&lt;&gt;"",0,IF(OR(H11=AGE_0,H11=AGE_1),COUNTIF($H$9:H11,AGE_0)+COUNTIF($H$9:H11,AGE_1),0))</f>
        <v>0</v>
      </c>
      <c r="CA11" s="50" t="s">
        <v>16</v>
      </c>
      <c r="CB11" s="36"/>
      <c r="CC11" s="36"/>
      <c r="CD11" s="57"/>
      <c r="CE11" s="57"/>
      <c r="CF11" s="57"/>
      <c r="CG11" s="14"/>
    </row>
    <row r="12" spans="1:85" ht="20.100000000000001" customHeight="1" x14ac:dyDescent="0.15">
      <c r="A12" s="20" t="s">
        <v>17</v>
      </c>
      <c r="B12" s="354" t="str">
        <f>IF(試算シート!C17="","",試算シート!C17)</f>
        <v/>
      </c>
      <c r="C12" s="354"/>
      <c r="D12" s="354"/>
      <c r="E12" s="354"/>
      <c r="F12" s="107" t="str">
        <f>IF(試算シート!D17="","",試算シート!D17)</f>
        <v/>
      </c>
      <c r="G12" s="125" t="str">
        <f t="shared" si="22"/>
        <v/>
      </c>
      <c r="H12" s="357" t="str">
        <f>IF(試算シート!E17="","",試算シート!E17)</f>
        <v/>
      </c>
      <c r="I12" s="358"/>
      <c r="J12" s="358"/>
      <c r="K12" s="358"/>
      <c r="L12" s="358"/>
      <c r="M12" s="358"/>
      <c r="N12" s="355"/>
      <c r="O12" s="345">
        <f>IF(試算シート!F17="",0,試算シート!F17)</f>
        <v>0</v>
      </c>
      <c r="P12" s="345"/>
      <c r="Q12" s="345"/>
      <c r="R12" s="345"/>
      <c r="S12" s="345"/>
      <c r="T12" s="345"/>
      <c r="U12" s="345">
        <f>IF(試算シート!G17="",0,試算シート!G17)</f>
        <v>0</v>
      </c>
      <c r="V12" s="345"/>
      <c r="W12" s="345"/>
      <c r="X12" s="345"/>
      <c r="Y12" s="345"/>
      <c r="Z12" s="345"/>
      <c r="AA12" s="345">
        <f>IF(試算シート!H17="",0,試算シート!H17)</f>
        <v>0</v>
      </c>
      <c r="AB12" s="345"/>
      <c r="AC12" s="345"/>
      <c r="AD12" s="345"/>
      <c r="AE12" s="345"/>
      <c r="AF12" s="346"/>
      <c r="AG12" s="347">
        <f t="shared" si="23"/>
        <v>0</v>
      </c>
      <c r="AH12" s="348"/>
      <c r="AI12" s="348"/>
      <c r="AJ12" s="348"/>
      <c r="AK12" s="348"/>
      <c r="AL12" s="348"/>
      <c r="AM12" s="349">
        <f t="shared" si="1"/>
        <v>0</v>
      </c>
      <c r="AN12" s="349"/>
      <c r="AO12" s="349"/>
      <c r="AP12" s="349"/>
      <c r="AQ12" s="349"/>
      <c r="AR12" s="349"/>
      <c r="AS12" s="348">
        <f t="shared" si="13"/>
        <v>0</v>
      </c>
      <c r="AT12" s="348"/>
      <c r="AU12" s="348"/>
      <c r="AV12" s="348"/>
      <c r="AW12" s="348"/>
      <c r="AX12" s="348"/>
      <c r="AY12" s="348">
        <f t="shared" si="14"/>
        <v>0</v>
      </c>
      <c r="AZ12" s="348"/>
      <c r="BA12" s="348"/>
      <c r="BB12" s="348"/>
      <c r="BC12" s="348"/>
      <c r="BD12" s="350"/>
      <c r="BE12" s="12"/>
      <c r="BF12" s="122">
        <f t="shared" si="15"/>
        <v>0</v>
      </c>
      <c r="BG12" s="122">
        <f t="shared" si="16"/>
        <v>0</v>
      </c>
      <c r="BH12" s="122">
        <f t="shared" si="17"/>
        <v>0</v>
      </c>
      <c r="BI12" s="122">
        <f t="shared" si="2"/>
        <v>0</v>
      </c>
      <c r="BJ12" s="123">
        <f t="shared" si="3"/>
        <v>0</v>
      </c>
      <c r="BK12" s="123">
        <f t="shared" si="4"/>
        <v>0</v>
      </c>
      <c r="BL12" s="123">
        <f t="shared" si="24"/>
        <v>0</v>
      </c>
      <c r="BM12" s="123">
        <f t="shared" si="18"/>
        <v>0</v>
      </c>
      <c r="BN12" s="124" t="str">
        <f t="shared" si="19"/>
        <v/>
      </c>
      <c r="BO12" s="124" t="str">
        <f t="shared" si="5"/>
        <v/>
      </c>
      <c r="BP12" s="124" t="str">
        <f t="shared" si="20"/>
        <v/>
      </c>
      <c r="BQ12" s="124" t="str">
        <f t="shared" si="6"/>
        <v/>
      </c>
      <c r="BR12" s="124" t="str">
        <f t="shared" si="21"/>
        <v/>
      </c>
      <c r="BS12" s="124" t="str">
        <f t="shared" si="7"/>
        <v/>
      </c>
      <c r="BT12" s="124" t="str">
        <f t="shared" si="8"/>
        <v/>
      </c>
      <c r="BU12" s="124" t="str">
        <f t="shared" si="9"/>
        <v/>
      </c>
      <c r="BV12" s="124" t="str">
        <f t="shared" si="10"/>
        <v/>
      </c>
      <c r="BW12" s="124" t="str">
        <f t="shared" si="11"/>
        <v/>
      </c>
      <c r="BX12" s="124"/>
      <c r="BY12" s="124" t="str">
        <f t="shared" si="12"/>
        <v/>
      </c>
      <c r="BZ12" s="124">
        <f>IF(D12&lt;&gt;"",0,IF(OR(H12=AGE_0,H12=AGE_1),COUNTIF($H$9:H12,AGE_0)+COUNTIF($H$9:H12,AGE_1),0))</f>
        <v>0</v>
      </c>
      <c r="CA12" s="50" t="s">
        <v>18</v>
      </c>
      <c r="CB12" s="36"/>
      <c r="CC12" s="36"/>
      <c r="CD12" s="57"/>
      <c r="CE12" s="57"/>
      <c r="CF12" s="57"/>
      <c r="CG12" s="14"/>
    </row>
    <row r="13" spans="1:85" ht="20.100000000000001" customHeight="1" x14ac:dyDescent="0.15">
      <c r="A13" s="20" t="s">
        <v>19</v>
      </c>
      <c r="B13" s="354" t="str">
        <f>IF(試算シート!C18="","",試算シート!C18)</f>
        <v/>
      </c>
      <c r="C13" s="354"/>
      <c r="D13" s="354"/>
      <c r="E13" s="354"/>
      <c r="F13" s="107" t="str">
        <f>IF(試算シート!D18="","",試算シート!D18)</f>
        <v/>
      </c>
      <c r="G13" s="125" t="str">
        <f t="shared" si="22"/>
        <v/>
      </c>
      <c r="H13" s="355" t="str">
        <f>IF(試算シート!E18="","",試算シート!E18)</f>
        <v/>
      </c>
      <c r="I13" s="356"/>
      <c r="J13" s="356"/>
      <c r="K13" s="356"/>
      <c r="L13" s="356"/>
      <c r="M13" s="356"/>
      <c r="N13" s="356"/>
      <c r="O13" s="345">
        <f>IF(試算シート!F18="",0,試算シート!F18)</f>
        <v>0</v>
      </c>
      <c r="P13" s="345"/>
      <c r="Q13" s="345"/>
      <c r="R13" s="345"/>
      <c r="S13" s="345"/>
      <c r="T13" s="345"/>
      <c r="U13" s="345">
        <f>IF(試算シート!G18="",0,試算シート!G18)</f>
        <v>0</v>
      </c>
      <c r="V13" s="345"/>
      <c r="W13" s="345"/>
      <c r="X13" s="345"/>
      <c r="Y13" s="345"/>
      <c r="Z13" s="345"/>
      <c r="AA13" s="345">
        <f>IF(試算シート!H18="",0,試算シート!H18)</f>
        <v>0</v>
      </c>
      <c r="AB13" s="345"/>
      <c r="AC13" s="345"/>
      <c r="AD13" s="345"/>
      <c r="AE13" s="345"/>
      <c r="AF13" s="346"/>
      <c r="AG13" s="347">
        <f t="shared" si="23"/>
        <v>0</v>
      </c>
      <c r="AH13" s="348"/>
      <c r="AI13" s="348"/>
      <c r="AJ13" s="348"/>
      <c r="AK13" s="348"/>
      <c r="AL13" s="348"/>
      <c r="AM13" s="349">
        <f t="shared" si="1"/>
        <v>0</v>
      </c>
      <c r="AN13" s="349"/>
      <c r="AO13" s="349"/>
      <c r="AP13" s="349"/>
      <c r="AQ13" s="349"/>
      <c r="AR13" s="349"/>
      <c r="AS13" s="348">
        <f t="shared" si="13"/>
        <v>0</v>
      </c>
      <c r="AT13" s="348"/>
      <c r="AU13" s="348"/>
      <c r="AV13" s="348"/>
      <c r="AW13" s="348"/>
      <c r="AX13" s="348"/>
      <c r="AY13" s="348">
        <f t="shared" si="14"/>
        <v>0</v>
      </c>
      <c r="AZ13" s="348"/>
      <c r="BA13" s="348"/>
      <c r="BB13" s="348"/>
      <c r="BC13" s="348"/>
      <c r="BD13" s="350"/>
      <c r="BE13" s="12"/>
      <c r="BF13" s="122">
        <f t="shared" si="15"/>
        <v>0</v>
      </c>
      <c r="BG13" s="122">
        <f t="shared" si="16"/>
        <v>0</v>
      </c>
      <c r="BH13" s="122">
        <f t="shared" si="17"/>
        <v>0</v>
      </c>
      <c r="BI13" s="122">
        <f t="shared" si="2"/>
        <v>0</v>
      </c>
      <c r="BJ13" s="123">
        <f t="shared" si="3"/>
        <v>0</v>
      </c>
      <c r="BK13" s="123">
        <f t="shared" si="4"/>
        <v>0</v>
      </c>
      <c r="BL13" s="123">
        <f t="shared" si="24"/>
        <v>0</v>
      </c>
      <c r="BM13" s="123">
        <f t="shared" si="18"/>
        <v>0</v>
      </c>
      <c r="BN13" s="124" t="str">
        <f t="shared" si="19"/>
        <v/>
      </c>
      <c r="BO13" s="124" t="str">
        <f t="shared" si="5"/>
        <v/>
      </c>
      <c r="BP13" s="124" t="str">
        <f t="shared" si="20"/>
        <v/>
      </c>
      <c r="BQ13" s="124" t="str">
        <f t="shared" si="6"/>
        <v/>
      </c>
      <c r="BR13" s="124" t="str">
        <f t="shared" si="21"/>
        <v/>
      </c>
      <c r="BS13" s="124" t="str">
        <f t="shared" si="7"/>
        <v/>
      </c>
      <c r="BT13" s="124" t="str">
        <f t="shared" si="8"/>
        <v/>
      </c>
      <c r="BU13" s="124" t="str">
        <f t="shared" si="9"/>
        <v/>
      </c>
      <c r="BV13" s="124" t="str">
        <f t="shared" si="10"/>
        <v/>
      </c>
      <c r="BW13" s="124" t="str">
        <f t="shared" si="11"/>
        <v/>
      </c>
      <c r="BX13" s="124"/>
      <c r="BY13" s="124" t="str">
        <f t="shared" si="12"/>
        <v/>
      </c>
      <c r="BZ13" s="124">
        <f>IF(D13&lt;&gt;"",0,IF(OR(H13=AGE_0,H13=AGE_1),COUNTIF($H$9:H13,AGE_0)+COUNTIF($H$9:H13,AGE_1),0))</f>
        <v>0</v>
      </c>
      <c r="CA13" s="50" t="s">
        <v>20</v>
      </c>
      <c r="CB13" s="36"/>
      <c r="CC13" s="36"/>
      <c r="CD13" s="57"/>
      <c r="CE13" s="57"/>
      <c r="CF13" s="57"/>
      <c r="CG13" s="14"/>
    </row>
    <row r="14" spans="1:85" ht="20.100000000000001" customHeight="1" x14ac:dyDescent="0.15">
      <c r="A14" s="20" t="s">
        <v>21</v>
      </c>
      <c r="B14" s="354" t="str">
        <f>IF(試算シート!C19="","",試算シート!C19)</f>
        <v/>
      </c>
      <c r="C14" s="354"/>
      <c r="D14" s="354"/>
      <c r="E14" s="354"/>
      <c r="F14" s="107" t="str">
        <f>IF(試算シート!D19="","",試算シート!D19)</f>
        <v/>
      </c>
      <c r="G14" s="125" t="str">
        <f t="shared" si="22"/>
        <v/>
      </c>
      <c r="H14" s="355" t="str">
        <f>IF(試算シート!E19="","",試算シート!E19)</f>
        <v/>
      </c>
      <c r="I14" s="356"/>
      <c r="J14" s="356"/>
      <c r="K14" s="356"/>
      <c r="L14" s="356"/>
      <c r="M14" s="356"/>
      <c r="N14" s="356"/>
      <c r="O14" s="345">
        <f>IF(試算シート!F19="",0,試算シート!F19)</f>
        <v>0</v>
      </c>
      <c r="P14" s="345"/>
      <c r="Q14" s="345"/>
      <c r="R14" s="345"/>
      <c r="S14" s="345"/>
      <c r="T14" s="345"/>
      <c r="U14" s="345">
        <f>IF(試算シート!G19="",0,試算シート!G19)</f>
        <v>0</v>
      </c>
      <c r="V14" s="345"/>
      <c r="W14" s="345"/>
      <c r="X14" s="345"/>
      <c r="Y14" s="345"/>
      <c r="Z14" s="345"/>
      <c r="AA14" s="345">
        <f>IF(試算シート!H19="",0,試算シート!H19)</f>
        <v>0</v>
      </c>
      <c r="AB14" s="345"/>
      <c r="AC14" s="345"/>
      <c r="AD14" s="345"/>
      <c r="AE14" s="345"/>
      <c r="AF14" s="346"/>
      <c r="AG14" s="347">
        <f t="shared" si="23"/>
        <v>0</v>
      </c>
      <c r="AH14" s="348"/>
      <c r="AI14" s="348"/>
      <c r="AJ14" s="348"/>
      <c r="AK14" s="348"/>
      <c r="AL14" s="348"/>
      <c r="AM14" s="349">
        <f t="shared" si="1"/>
        <v>0</v>
      </c>
      <c r="AN14" s="349"/>
      <c r="AO14" s="349"/>
      <c r="AP14" s="349"/>
      <c r="AQ14" s="349"/>
      <c r="AR14" s="349"/>
      <c r="AS14" s="348">
        <f t="shared" si="13"/>
        <v>0</v>
      </c>
      <c r="AT14" s="348"/>
      <c r="AU14" s="348"/>
      <c r="AV14" s="348"/>
      <c r="AW14" s="348"/>
      <c r="AX14" s="348"/>
      <c r="AY14" s="348">
        <f t="shared" si="14"/>
        <v>0</v>
      </c>
      <c r="AZ14" s="348"/>
      <c r="BA14" s="348"/>
      <c r="BB14" s="348"/>
      <c r="BC14" s="348"/>
      <c r="BD14" s="350"/>
      <c r="BE14" s="12"/>
      <c r="BF14" s="122">
        <f t="shared" si="15"/>
        <v>0</v>
      </c>
      <c r="BG14" s="122">
        <f t="shared" si="16"/>
        <v>0</v>
      </c>
      <c r="BH14" s="122">
        <f t="shared" si="17"/>
        <v>0</v>
      </c>
      <c r="BI14" s="122">
        <f t="shared" si="2"/>
        <v>0</v>
      </c>
      <c r="BJ14" s="123">
        <f t="shared" si="3"/>
        <v>0</v>
      </c>
      <c r="BK14" s="123">
        <f t="shared" si="4"/>
        <v>0</v>
      </c>
      <c r="BL14" s="123">
        <f t="shared" si="24"/>
        <v>0</v>
      </c>
      <c r="BM14" s="123">
        <f t="shared" si="18"/>
        <v>0</v>
      </c>
      <c r="BN14" s="124" t="str">
        <f t="shared" si="19"/>
        <v/>
      </c>
      <c r="BO14" s="124" t="str">
        <f t="shared" si="5"/>
        <v/>
      </c>
      <c r="BP14" s="124" t="str">
        <f t="shared" si="20"/>
        <v/>
      </c>
      <c r="BQ14" s="124" t="str">
        <f t="shared" si="6"/>
        <v/>
      </c>
      <c r="BR14" s="124" t="str">
        <f t="shared" si="21"/>
        <v/>
      </c>
      <c r="BS14" s="124" t="str">
        <f t="shared" si="7"/>
        <v/>
      </c>
      <c r="BT14" s="124" t="str">
        <f t="shared" si="8"/>
        <v/>
      </c>
      <c r="BU14" s="124" t="str">
        <f t="shared" si="9"/>
        <v/>
      </c>
      <c r="BV14" s="124" t="str">
        <f t="shared" si="10"/>
        <v/>
      </c>
      <c r="BW14" s="124" t="str">
        <f t="shared" si="11"/>
        <v/>
      </c>
      <c r="BX14" s="124"/>
      <c r="BY14" s="124" t="str">
        <f t="shared" si="12"/>
        <v/>
      </c>
      <c r="BZ14" s="124">
        <f>IF(D14&lt;&gt;"",0,IF(OR(H14=AGE_0,H14=AGE_1),COUNTIF($H$9:H14,AGE_0)+COUNTIF($H$9:H14,AGE_1),0))</f>
        <v>0</v>
      </c>
      <c r="CA14" s="50" t="s">
        <v>22</v>
      </c>
      <c r="CB14" s="36"/>
      <c r="CC14" s="36"/>
      <c r="CD14" s="57">
        <v>0</v>
      </c>
      <c r="CE14" s="57"/>
      <c r="CF14" s="57">
        <v>650000</v>
      </c>
      <c r="CG14" s="14"/>
    </row>
    <row r="15" spans="1:85" ht="20.100000000000001" customHeight="1" x14ac:dyDescent="0.15">
      <c r="A15" s="20" t="s">
        <v>23</v>
      </c>
      <c r="B15" s="354" t="str">
        <f>IF(試算シート!C20="","",試算シート!C20)</f>
        <v/>
      </c>
      <c r="C15" s="354"/>
      <c r="D15" s="354"/>
      <c r="E15" s="354"/>
      <c r="F15" s="107" t="str">
        <f>IF(試算シート!D20="","",試算シート!D20)</f>
        <v/>
      </c>
      <c r="G15" s="125" t="str">
        <f t="shared" si="22"/>
        <v/>
      </c>
      <c r="H15" s="355" t="str">
        <f>IF(試算シート!E20="","",試算シート!E20)</f>
        <v/>
      </c>
      <c r="I15" s="356"/>
      <c r="J15" s="356"/>
      <c r="K15" s="356"/>
      <c r="L15" s="356"/>
      <c r="M15" s="356"/>
      <c r="N15" s="356"/>
      <c r="O15" s="345">
        <f>IF(試算シート!F20="",0,試算シート!F20)</f>
        <v>0</v>
      </c>
      <c r="P15" s="345"/>
      <c r="Q15" s="345"/>
      <c r="R15" s="345"/>
      <c r="S15" s="345"/>
      <c r="T15" s="345"/>
      <c r="U15" s="345">
        <f>IF(試算シート!G20="",0,試算シート!G20)</f>
        <v>0</v>
      </c>
      <c r="V15" s="345"/>
      <c r="W15" s="345"/>
      <c r="X15" s="345"/>
      <c r="Y15" s="345"/>
      <c r="Z15" s="345"/>
      <c r="AA15" s="345">
        <f>IF(試算シート!H20="",0,試算シート!H20)</f>
        <v>0</v>
      </c>
      <c r="AB15" s="345"/>
      <c r="AC15" s="345"/>
      <c r="AD15" s="345"/>
      <c r="AE15" s="345"/>
      <c r="AF15" s="346"/>
      <c r="AG15" s="347">
        <f t="shared" si="23"/>
        <v>0</v>
      </c>
      <c r="AH15" s="348"/>
      <c r="AI15" s="348"/>
      <c r="AJ15" s="348"/>
      <c r="AK15" s="348"/>
      <c r="AL15" s="348"/>
      <c r="AM15" s="349">
        <f t="shared" si="1"/>
        <v>0</v>
      </c>
      <c r="AN15" s="349"/>
      <c r="AO15" s="349"/>
      <c r="AP15" s="349"/>
      <c r="AQ15" s="349"/>
      <c r="AR15" s="349"/>
      <c r="AS15" s="348">
        <f t="shared" si="13"/>
        <v>0</v>
      </c>
      <c r="AT15" s="348"/>
      <c r="AU15" s="348"/>
      <c r="AV15" s="348"/>
      <c r="AW15" s="348"/>
      <c r="AX15" s="348"/>
      <c r="AY15" s="348">
        <f t="shared" si="14"/>
        <v>0</v>
      </c>
      <c r="AZ15" s="348"/>
      <c r="BA15" s="348"/>
      <c r="BB15" s="348"/>
      <c r="BC15" s="348"/>
      <c r="BD15" s="350"/>
      <c r="BE15" s="12"/>
      <c r="BF15" s="122">
        <f t="shared" si="15"/>
        <v>0</v>
      </c>
      <c r="BG15" s="122">
        <f t="shared" si="16"/>
        <v>0</v>
      </c>
      <c r="BH15" s="122">
        <f t="shared" si="17"/>
        <v>0</v>
      </c>
      <c r="BI15" s="122">
        <f t="shared" si="2"/>
        <v>0</v>
      </c>
      <c r="BJ15" s="123">
        <f t="shared" si="3"/>
        <v>0</v>
      </c>
      <c r="BK15" s="123">
        <f t="shared" si="4"/>
        <v>0</v>
      </c>
      <c r="BL15" s="123">
        <f t="shared" si="24"/>
        <v>0</v>
      </c>
      <c r="BM15" s="123">
        <f t="shared" si="18"/>
        <v>0</v>
      </c>
      <c r="BN15" s="124" t="str">
        <f t="shared" si="19"/>
        <v/>
      </c>
      <c r="BO15" s="124" t="str">
        <f t="shared" si="5"/>
        <v/>
      </c>
      <c r="BP15" s="124" t="str">
        <f t="shared" si="20"/>
        <v/>
      </c>
      <c r="BQ15" s="124" t="str">
        <f t="shared" si="6"/>
        <v/>
      </c>
      <c r="BR15" s="124" t="str">
        <f t="shared" si="21"/>
        <v/>
      </c>
      <c r="BS15" s="124" t="str">
        <f t="shared" si="7"/>
        <v/>
      </c>
      <c r="BT15" s="124" t="str">
        <f t="shared" si="8"/>
        <v/>
      </c>
      <c r="BU15" s="124" t="str">
        <f t="shared" si="9"/>
        <v/>
      </c>
      <c r="BV15" s="124" t="str">
        <f t="shared" si="10"/>
        <v/>
      </c>
      <c r="BW15" s="124" t="str">
        <f t="shared" si="11"/>
        <v/>
      </c>
      <c r="BX15" s="124"/>
      <c r="BY15" s="124" t="str">
        <f t="shared" si="12"/>
        <v/>
      </c>
      <c r="BZ15" s="124">
        <f>IF(D15&lt;&gt;"",0,IF(OR(H15=AGE_0,H15=AGE_1),COUNTIF($H$9:H15,AGE_0)+COUNTIF($H$9:H15,AGE_1),0))</f>
        <v>0</v>
      </c>
      <c r="CA15" s="50" t="s">
        <v>24</v>
      </c>
      <c r="CB15" s="36"/>
      <c r="CC15" s="36"/>
      <c r="CD15" s="57">
        <v>1900000</v>
      </c>
      <c r="CE15" s="57">
        <v>2.8</v>
      </c>
      <c r="CF15" s="57">
        <v>80000</v>
      </c>
      <c r="CG15" s="14"/>
    </row>
    <row r="16" spans="1:85" ht="20.100000000000001" customHeight="1" thickBot="1" x14ac:dyDescent="0.2">
      <c r="A16" s="21" t="s">
        <v>25</v>
      </c>
      <c r="B16" s="351" t="str">
        <f>IF(試算シート!C21="","",試算シート!C21)</f>
        <v/>
      </c>
      <c r="C16" s="351"/>
      <c r="D16" s="351"/>
      <c r="E16" s="351"/>
      <c r="F16" s="108" t="str">
        <f>IF(試算シート!D21="","",試算シート!D21)</f>
        <v/>
      </c>
      <c r="G16" s="126" t="str">
        <f t="shared" si="22"/>
        <v/>
      </c>
      <c r="H16" s="352" t="str">
        <f>IF(試算シート!E21="","",試算シート!E21)</f>
        <v/>
      </c>
      <c r="I16" s="353"/>
      <c r="J16" s="353"/>
      <c r="K16" s="353"/>
      <c r="L16" s="353"/>
      <c r="M16" s="353"/>
      <c r="N16" s="353"/>
      <c r="O16" s="339">
        <f>IF(試算シート!F21="",0,試算シート!F21)</f>
        <v>0</v>
      </c>
      <c r="P16" s="339"/>
      <c r="Q16" s="339"/>
      <c r="R16" s="339"/>
      <c r="S16" s="339"/>
      <c r="T16" s="339"/>
      <c r="U16" s="339">
        <f>IF(試算シート!G21="",0,試算シート!G21)</f>
        <v>0</v>
      </c>
      <c r="V16" s="339"/>
      <c r="W16" s="339"/>
      <c r="X16" s="339"/>
      <c r="Y16" s="339"/>
      <c r="Z16" s="339"/>
      <c r="AA16" s="339">
        <f>IF(試算シート!H21="",0,試算シート!H21)</f>
        <v>0</v>
      </c>
      <c r="AB16" s="339"/>
      <c r="AC16" s="339"/>
      <c r="AD16" s="339"/>
      <c r="AE16" s="339"/>
      <c r="AF16" s="340"/>
      <c r="AG16" s="341">
        <f t="shared" si="23"/>
        <v>0</v>
      </c>
      <c r="AH16" s="342"/>
      <c r="AI16" s="342"/>
      <c r="AJ16" s="342"/>
      <c r="AK16" s="342"/>
      <c r="AL16" s="342"/>
      <c r="AM16" s="342">
        <f t="shared" si="1"/>
        <v>0</v>
      </c>
      <c r="AN16" s="342"/>
      <c r="AO16" s="342"/>
      <c r="AP16" s="342"/>
      <c r="AQ16" s="342"/>
      <c r="AR16" s="342"/>
      <c r="AS16" s="342">
        <f t="shared" si="13"/>
        <v>0</v>
      </c>
      <c r="AT16" s="342"/>
      <c r="AU16" s="342"/>
      <c r="AV16" s="342"/>
      <c r="AW16" s="342"/>
      <c r="AX16" s="342"/>
      <c r="AY16" s="342">
        <f t="shared" si="14"/>
        <v>0</v>
      </c>
      <c r="AZ16" s="342"/>
      <c r="BA16" s="342"/>
      <c r="BB16" s="342"/>
      <c r="BC16" s="342"/>
      <c r="BD16" s="343"/>
      <c r="BE16" s="12"/>
      <c r="BF16" s="122">
        <f t="shared" si="15"/>
        <v>0</v>
      </c>
      <c r="BG16" s="122">
        <f t="shared" si="16"/>
        <v>0</v>
      </c>
      <c r="BH16" s="122">
        <f t="shared" si="17"/>
        <v>0</v>
      </c>
      <c r="BI16" s="122">
        <f t="shared" si="2"/>
        <v>0</v>
      </c>
      <c r="BJ16" s="123">
        <f t="shared" si="3"/>
        <v>0</v>
      </c>
      <c r="BK16" s="123">
        <f t="shared" si="4"/>
        <v>0</v>
      </c>
      <c r="BL16" s="123">
        <f t="shared" si="24"/>
        <v>0</v>
      </c>
      <c r="BM16" s="123">
        <f t="shared" si="18"/>
        <v>0</v>
      </c>
      <c r="BN16" s="124" t="str">
        <f t="shared" si="19"/>
        <v/>
      </c>
      <c r="BO16" s="124" t="str">
        <f t="shared" si="5"/>
        <v/>
      </c>
      <c r="BP16" s="124" t="str">
        <f t="shared" si="20"/>
        <v/>
      </c>
      <c r="BQ16" s="124" t="str">
        <f t="shared" si="6"/>
        <v/>
      </c>
      <c r="BR16" s="124" t="str">
        <f t="shared" si="21"/>
        <v/>
      </c>
      <c r="BS16" s="124" t="str">
        <f t="shared" si="7"/>
        <v/>
      </c>
      <c r="BT16" s="124" t="str">
        <f t="shared" si="8"/>
        <v/>
      </c>
      <c r="BU16" s="124" t="str">
        <f t="shared" si="9"/>
        <v/>
      </c>
      <c r="BV16" s="124" t="str">
        <f t="shared" si="10"/>
        <v/>
      </c>
      <c r="BW16" s="124" t="str">
        <f t="shared" si="11"/>
        <v/>
      </c>
      <c r="BX16" s="124"/>
      <c r="BY16" s="124" t="str">
        <f t="shared" si="12"/>
        <v/>
      </c>
      <c r="BZ16" s="124">
        <f>IF(D16&lt;&gt;"",0,IF(OR(H16=AGE_0,H16=AGE_1),COUNTIF($H$9:H16,AGE_0)+COUNTIF($H$9:H16,AGE_1),0))</f>
        <v>0</v>
      </c>
      <c r="CA16" s="50" t="s">
        <v>26</v>
      </c>
      <c r="CB16" s="36"/>
      <c r="CC16" s="36"/>
      <c r="CD16" s="57">
        <v>3600000</v>
      </c>
      <c r="CE16" s="57">
        <v>3.2</v>
      </c>
      <c r="CF16" s="57">
        <v>440000</v>
      </c>
      <c r="CG16" s="14"/>
    </row>
    <row r="17" spans="1:85" ht="18" customHeight="1" thickTop="1" x14ac:dyDescent="0.15">
      <c r="A17" s="182" t="s">
        <v>85</v>
      </c>
      <c r="B17" s="182"/>
      <c r="C17" s="182"/>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6"/>
      <c r="AH17" s="25"/>
      <c r="AI17" s="25"/>
      <c r="AJ17" s="182"/>
      <c r="AK17" s="26"/>
      <c r="AL17" s="26"/>
      <c r="AM17" s="26"/>
      <c r="AN17" s="26"/>
      <c r="AO17" s="26"/>
      <c r="AP17" s="26"/>
      <c r="AQ17" s="26"/>
      <c r="AR17" s="26"/>
      <c r="AS17" s="26"/>
      <c r="AT17" s="26"/>
      <c r="AU17" s="26"/>
      <c r="AV17" s="26"/>
      <c r="AW17" s="26"/>
      <c r="AX17" s="26"/>
      <c r="AY17" s="26"/>
      <c r="AZ17" s="26"/>
      <c r="BA17" s="26"/>
      <c r="BB17" s="26"/>
      <c r="BC17" s="26"/>
      <c r="BD17" s="26"/>
      <c r="BE17" s="12"/>
      <c r="BF17" s="178"/>
      <c r="BG17" s="178"/>
      <c r="BH17" s="178"/>
      <c r="BI17" s="178"/>
      <c r="BJ17" s="59"/>
      <c r="BK17" s="59"/>
      <c r="BL17" s="60"/>
      <c r="BM17" s="60"/>
      <c r="BN17" s="61"/>
      <c r="BO17" s="61"/>
      <c r="BP17" s="61"/>
      <c r="BQ17" s="61"/>
      <c r="BR17" s="61"/>
      <c r="BS17" s="61"/>
      <c r="BT17" s="62"/>
      <c r="BU17" s="62"/>
      <c r="BV17" s="62"/>
      <c r="BW17" s="62"/>
      <c r="BX17" s="62"/>
      <c r="BY17" s="62"/>
      <c r="BZ17" s="62"/>
      <c r="CA17" s="50" t="s">
        <v>27</v>
      </c>
      <c r="CB17" s="36"/>
      <c r="CC17" s="36"/>
      <c r="CD17" s="57">
        <v>6600000</v>
      </c>
      <c r="CE17" s="57">
        <v>0.9</v>
      </c>
      <c r="CF17" s="57">
        <v>1100000</v>
      </c>
      <c r="CG17" s="14"/>
    </row>
    <row r="18" spans="1:85" ht="18" customHeight="1" x14ac:dyDescent="0.15">
      <c r="A18" s="182" t="s">
        <v>84</v>
      </c>
      <c r="B18" s="182"/>
      <c r="C18" s="182"/>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6"/>
      <c r="AH18" s="25"/>
      <c r="AI18" s="25"/>
      <c r="AJ18" s="182"/>
      <c r="AK18" s="26"/>
      <c r="AL18" s="26"/>
      <c r="AM18" s="26"/>
      <c r="AN18" s="26"/>
      <c r="AO18" s="26"/>
      <c r="AP18" s="26"/>
      <c r="AQ18" s="26"/>
      <c r="AR18" s="26"/>
      <c r="AS18" s="26"/>
      <c r="AT18" s="26"/>
      <c r="AU18" s="26"/>
      <c r="AV18" s="26"/>
      <c r="AW18" s="26"/>
      <c r="AX18" s="26"/>
      <c r="AY18" s="26"/>
      <c r="AZ18" s="26"/>
      <c r="BA18" s="26"/>
      <c r="BB18" s="26"/>
      <c r="BC18" s="26"/>
      <c r="BD18" s="26"/>
      <c r="BE18" s="12"/>
      <c r="BF18" s="178"/>
      <c r="BG18" s="178"/>
      <c r="BH18" s="178"/>
      <c r="BI18" s="178"/>
      <c r="BJ18" s="59"/>
      <c r="BK18" s="59"/>
      <c r="BL18" s="60"/>
      <c r="BM18" s="60"/>
      <c r="BN18" s="61"/>
      <c r="BO18" s="61"/>
      <c r="BP18" s="61"/>
      <c r="BQ18" s="61"/>
      <c r="BR18" s="61"/>
      <c r="BS18" s="61"/>
      <c r="BT18" s="62"/>
      <c r="BU18" s="62"/>
      <c r="BV18" s="62"/>
      <c r="BW18" s="62"/>
      <c r="BX18" s="62"/>
      <c r="BY18" s="62"/>
      <c r="BZ18" s="62"/>
      <c r="CA18" s="50"/>
      <c r="CB18" s="36"/>
      <c r="CC18" s="36"/>
      <c r="CD18" s="57"/>
      <c r="CE18" s="57"/>
      <c r="CF18" s="57"/>
      <c r="CG18" s="14"/>
    </row>
    <row r="19" spans="1:85" ht="18" customHeight="1" x14ac:dyDescent="0.15">
      <c r="A19" s="344" t="s">
        <v>104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12"/>
      <c r="BF19" s="178"/>
      <c r="BG19" s="178"/>
      <c r="BH19" s="178"/>
      <c r="BI19" s="178"/>
      <c r="BJ19" s="59"/>
      <c r="BK19" s="59"/>
      <c r="BL19" s="60"/>
      <c r="BM19" s="60"/>
      <c r="BN19" s="61"/>
      <c r="BO19" s="61"/>
      <c r="BP19" s="61"/>
      <c r="BQ19" s="61"/>
      <c r="BR19" s="61"/>
      <c r="BS19" s="61"/>
      <c r="BT19" s="62"/>
      <c r="BU19" s="62"/>
      <c r="BV19" s="62"/>
      <c r="BW19" s="62"/>
      <c r="BX19" s="62"/>
      <c r="BY19" s="62"/>
      <c r="BZ19" s="62"/>
      <c r="CA19" s="50"/>
      <c r="CB19" s="36"/>
      <c r="CC19" s="36"/>
      <c r="CD19" s="57"/>
      <c r="CE19" s="57"/>
      <c r="CF19" s="57"/>
      <c r="CG19" s="14"/>
    </row>
    <row r="20" spans="1:85" ht="9" customHeight="1" x14ac:dyDescent="0.15">
      <c r="A20" s="182"/>
      <c r="B20" s="182"/>
      <c r="C20" s="182"/>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6"/>
      <c r="AH20" s="25"/>
      <c r="AI20" s="25"/>
      <c r="AJ20" s="182"/>
      <c r="AK20" s="26"/>
      <c r="AL20" s="26"/>
      <c r="AM20" s="26"/>
      <c r="AN20" s="26"/>
      <c r="AO20" s="26"/>
      <c r="AP20" s="26"/>
      <c r="AQ20" s="26"/>
      <c r="AR20" s="26"/>
      <c r="AS20" s="26"/>
      <c r="AT20" s="26"/>
      <c r="AU20" s="26"/>
      <c r="AV20" s="26"/>
      <c r="AW20" s="26"/>
      <c r="AX20" s="26"/>
      <c r="AY20" s="26"/>
      <c r="AZ20" s="26"/>
      <c r="BA20" s="26"/>
      <c r="BB20" s="26"/>
      <c r="BC20" s="26"/>
      <c r="BD20" s="26"/>
      <c r="BE20" s="12"/>
      <c r="BF20" s="178"/>
      <c r="BG20" s="178"/>
      <c r="BH20" s="178"/>
      <c r="BI20" s="178"/>
      <c r="BJ20" s="59"/>
      <c r="BK20" s="59"/>
      <c r="BL20" s="60"/>
      <c r="BM20" s="60"/>
      <c r="BN20" s="61"/>
      <c r="BO20" s="61"/>
      <c r="BP20" s="61"/>
      <c r="BQ20" s="61"/>
      <c r="BR20" s="61"/>
      <c r="BS20" s="61"/>
      <c r="BT20" s="62"/>
      <c r="BU20" s="62"/>
      <c r="BV20" s="62"/>
      <c r="BW20" s="62"/>
      <c r="BX20" s="62"/>
      <c r="BY20" s="62"/>
      <c r="BZ20" s="62"/>
      <c r="CA20" s="50"/>
      <c r="CB20" s="36"/>
      <c r="CC20" s="36"/>
      <c r="CD20" s="57"/>
      <c r="CE20" s="57"/>
      <c r="CF20" s="57"/>
      <c r="CG20" s="14"/>
    </row>
    <row r="21" spans="1:85" ht="20.100000000000001" customHeight="1" x14ac:dyDescent="0.15">
      <c r="A21" s="25"/>
      <c r="B21" s="27" t="s">
        <v>78</v>
      </c>
      <c r="C21" s="25"/>
      <c r="D21" s="25"/>
      <c r="E21" s="25"/>
      <c r="F21" s="25"/>
      <c r="G21" s="25"/>
      <c r="H21" s="28"/>
      <c r="I21" s="29"/>
      <c r="J21" s="29"/>
      <c r="K21" s="25"/>
      <c r="L21" s="25"/>
      <c r="M21" s="25"/>
      <c r="N21" s="25"/>
      <c r="O21" s="25"/>
      <c r="P21" s="25"/>
      <c r="Q21" s="25"/>
      <c r="R21" s="25"/>
      <c r="S21" s="25"/>
      <c r="T21" s="329"/>
      <c r="U21" s="330"/>
      <c r="V21" s="330"/>
      <c r="W21" s="330"/>
      <c r="X21" s="330"/>
      <c r="Y21" s="25"/>
      <c r="Z21" s="25"/>
      <c r="AA21" s="25"/>
      <c r="AB21" s="25"/>
      <c r="AC21" s="25"/>
      <c r="AD21" s="8" t="s">
        <v>87</v>
      </c>
      <c r="AE21" s="7"/>
      <c r="AF21" s="7"/>
      <c r="AG21" s="7"/>
      <c r="AH21" s="7"/>
      <c r="AI21" s="29"/>
      <c r="AJ21" s="29"/>
      <c r="AK21" s="25"/>
      <c r="AL21" s="25"/>
      <c r="AM21" s="25"/>
      <c r="AN21" s="25"/>
      <c r="AO21" s="25"/>
      <c r="AP21" s="25"/>
      <c r="AQ21" s="25"/>
      <c r="AR21" s="25"/>
      <c r="AS21" s="25"/>
      <c r="AT21" s="25"/>
      <c r="AU21" s="25"/>
      <c r="AV21" s="25"/>
      <c r="AW21" s="25"/>
      <c r="AX21" s="25"/>
      <c r="AY21" s="25"/>
      <c r="AZ21" s="25"/>
      <c r="BA21" s="1"/>
      <c r="BB21" s="1"/>
      <c r="BC21" s="1"/>
      <c r="BD21" s="26"/>
      <c r="BE21" s="12"/>
      <c r="BF21" s="178"/>
      <c r="BG21" s="178"/>
      <c r="BH21" s="178"/>
      <c r="BI21" s="178"/>
      <c r="BJ21" s="178"/>
      <c r="BK21" s="178"/>
      <c r="BL21" s="36"/>
      <c r="BM21" s="36"/>
      <c r="BN21" s="49" t="s">
        <v>33</v>
      </c>
      <c r="BO21" s="49" t="s">
        <v>53</v>
      </c>
      <c r="BP21" s="49"/>
      <c r="BQ21" s="49"/>
      <c r="BR21" s="49"/>
      <c r="BS21" s="49"/>
      <c r="BT21" s="49"/>
      <c r="BU21" s="49"/>
      <c r="BV21" s="49"/>
      <c r="BW21" s="49"/>
      <c r="BX21" s="49"/>
      <c r="BY21" s="49"/>
      <c r="BZ21" s="49"/>
      <c r="CA21" s="51" t="s">
        <v>28</v>
      </c>
      <c r="CB21" s="36"/>
      <c r="CC21" s="36"/>
      <c r="CD21" s="57">
        <v>8500000</v>
      </c>
      <c r="CE21" s="57"/>
      <c r="CF21" s="57">
        <v>1950000</v>
      </c>
    </row>
    <row r="22" spans="1:85" ht="20.100000000000001" customHeight="1" thickBot="1" x14ac:dyDescent="0.2">
      <c r="A22" s="25"/>
      <c r="B22" s="331" t="s">
        <v>137</v>
      </c>
      <c r="C22" s="331"/>
      <c r="D22" s="331"/>
      <c r="E22" s="331"/>
      <c r="F22" s="331"/>
      <c r="G22" s="331"/>
      <c r="H22" s="331"/>
      <c r="I22" s="331"/>
      <c r="J22" s="331"/>
      <c r="K22" s="331"/>
      <c r="L22" s="331"/>
      <c r="M22" s="331"/>
      <c r="N22" s="331"/>
      <c r="O22" s="331"/>
      <c r="P22" s="331"/>
      <c r="Q22" s="331"/>
      <c r="R22" s="331"/>
      <c r="S22" s="331"/>
      <c r="T22" s="332">
        <f>N38+X38+AH38+AR38</f>
        <v>0</v>
      </c>
      <c r="U22" s="332"/>
      <c r="V22" s="332"/>
      <c r="W22" s="332"/>
      <c r="X22" s="332"/>
      <c r="Y22" s="30" t="s">
        <v>29</v>
      </c>
      <c r="Z22" s="6"/>
      <c r="AA22" s="25"/>
      <c r="AB22" s="31"/>
      <c r="AC22" s="31"/>
      <c r="AD22" s="331" t="str">
        <f>IF(KGN&lt;&gt;"","令和８年度分の国民健康保険税(１年分)","")</f>
        <v/>
      </c>
      <c r="AE22" s="331"/>
      <c r="AF22" s="331"/>
      <c r="AG22" s="331"/>
      <c r="AH22" s="331"/>
      <c r="AI22" s="331"/>
      <c r="AJ22" s="331"/>
      <c r="AK22" s="331"/>
      <c r="AL22" s="331"/>
      <c r="AM22" s="331"/>
      <c r="AN22" s="331"/>
      <c r="AO22" s="331"/>
      <c r="AP22" s="331"/>
      <c r="AQ22" s="331"/>
      <c r="AR22" s="331"/>
      <c r="AS22" s="331"/>
      <c r="AT22" s="333" t="str">
        <f>IF(KGN&lt;&gt;"",IF(KANYU="","",N39+X39+AH39+AR39),"")</f>
        <v/>
      </c>
      <c r="AU22" s="333"/>
      <c r="AV22" s="333"/>
      <c r="AW22" s="333"/>
      <c r="AX22" s="333"/>
      <c r="AY22" s="30" t="s">
        <v>29</v>
      </c>
      <c r="AZ22" s="6"/>
      <c r="BA22" s="2"/>
      <c r="BB22" s="2"/>
      <c r="BC22" s="2"/>
      <c r="BD22" s="26"/>
      <c r="BE22" s="12"/>
      <c r="BF22" s="178"/>
      <c r="BG22" s="178"/>
      <c r="BH22" s="178"/>
      <c r="BI22" s="178"/>
      <c r="BJ22" s="178"/>
      <c r="BK22" s="178"/>
      <c r="BL22" s="36"/>
      <c r="BM22" s="36"/>
      <c r="BN22" s="56">
        <f>SUM(BI9:BI16)</f>
        <v>0</v>
      </c>
      <c r="BO22" s="56">
        <f>IF(SUM(BH9:BH16)=0,1,SUM(BH9:BH16))</f>
        <v>1</v>
      </c>
      <c r="BP22" s="49"/>
      <c r="BQ22" s="49"/>
      <c r="BR22" s="49"/>
      <c r="BS22" s="49"/>
      <c r="BT22" s="49"/>
      <c r="BU22" s="49"/>
      <c r="BV22" s="49"/>
      <c r="BW22" s="49"/>
      <c r="BX22" s="49"/>
      <c r="BY22" s="49"/>
      <c r="BZ22" s="49"/>
      <c r="CA22" s="36"/>
      <c r="CB22" s="36"/>
      <c r="CC22" s="36"/>
      <c r="CD22" s="36"/>
      <c r="CE22" s="36"/>
      <c r="CF22" s="36"/>
    </row>
    <row r="23" spans="1:85" ht="31.9" customHeight="1" x14ac:dyDescent="0.15">
      <c r="A23" s="25"/>
      <c r="B23" s="32"/>
      <c r="C23" s="32"/>
      <c r="D23" s="32"/>
      <c r="E23" s="334" t="s">
        <v>226</v>
      </c>
      <c r="F23" s="334"/>
      <c r="G23" s="334"/>
      <c r="H23" s="334"/>
      <c r="I23" s="334"/>
      <c r="J23" s="334"/>
      <c r="K23" s="334"/>
      <c r="L23" s="334"/>
      <c r="M23" s="334"/>
      <c r="N23" s="334"/>
      <c r="O23" s="334"/>
      <c r="P23" s="334"/>
      <c r="Q23" s="334"/>
      <c r="R23" s="334"/>
      <c r="S23" s="334"/>
      <c r="T23" s="335">
        <f>AR38</f>
        <v>0</v>
      </c>
      <c r="U23" s="335"/>
      <c r="V23" s="335"/>
      <c r="W23" s="335"/>
      <c r="X23" s="335"/>
      <c r="Y23" s="169" t="s">
        <v>227</v>
      </c>
      <c r="Z23" s="25"/>
      <c r="AA23" s="34"/>
      <c r="AB23" s="29"/>
      <c r="AC23" s="29"/>
      <c r="AD23" s="336" t="str">
        <f>IF(AT22="","","適用見込の軽減率")</f>
        <v/>
      </c>
      <c r="AE23" s="336"/>
      <c r="AF23" s="336"/>
      <c r="AG23" s="336"/>
      <c r="AH23" s="336"/>
      <c r="AI23" s="336"/>
      <c r="AJ23" s="337" t="str">
        <f>IF(KGN&lt;&gt;"",KGN&amp;"軽減","")</f>
        <v/>
      </c>
      <c r="AK23" s="337"/>
      <c r="AL23" s="337"/>
      <c r="AM23" s="337"/>
      <c r="AN23" s="35"/>
      <c r="AO23" s="338" t="str">
        <f>IF(AT22="","","うち、子ども・子育て支援金等分")</f>
        <v/>
      </c>
      <c r="AP23" s="338"/>
      <c r="AQ23" s="338"/>
      <c r="AR23" s="338"/>
      <c r="AS23" s="338"/>
      <c r="AT23" s="338"/>
      <c r="AU23" s="326" t="str">
        <f>IF(AT22="","",AR39)</f>
        <v/>
      </c>
      <c r="AV23" s="326"/>
      <c r="AW23" s="326"/>
      <c r="AX23" s="326"/>
      <c r="AY23" s="327" t="str">
        <f>IF(AU23="","","円")</f>
        <v/>
      </c>
      <c r="AZ23" s="327"/>
      <c r="BA23" s="183"/>
      <c r="BB23" s="183"/>
      <c r="BC23" s="183"/>
      <c r="BD23" s="183"/>
      <c r="BE23" s="12"/>
      <c r="BF23" s="178"/>
      <c r="BG23" s="178"/>
      <c r="BH23" s="178"/>
      <c r="BI23" s="178"/>
      <c r="BJ23" s="178"/>
      <c r="BK23" s="178"/>
      <c r="BL23" s="36"/>
      <c r="BM23" s="36"/>
      <c r="BN23" s="49" t="s">
        <v>34</v>
      </c>
      <c r="BO23" s="49" t="s">
        <v>35</v>
      </c>
      <c r="BP23" s="49" t="s">
        <v>39</v>
      </c>
      <c r="BQ23" s="49"/>
      <c r="BR23" s="49"/>
      <c r="BS23" s="49"/>
      <c r="BT23" s="49"/>
      <c r="BU23" s="49"/>
      <c r="BV23" s="49"/>
      <c r="BW23" s="49"/>
      <c r="BX23" s="49"/>
      <c r="BY23" s="49"/>
      <c r="BZ23" s="49"/>
      <c r="CA23" s="36"/>
      <c r="CB23" s="36"/>
      <c r="CC23" s="36"/>
      <c r="CD23" s="63" t="s">
        <v>55</v>
      </c>
      <c r="CE23" s="36"/>
      <c r="CF23" s="36"/>
    </row>
    <row r="24" spans="1:85" ht="20.100000000000001" customHeight="1" x14ac:dyDescent="0.15">
      <c r="A24" s="25"/>
      <c r="B24" s="27"/>
      <c r="C24" s="37"/>
      <c r="D24" s="33" t="s">
        <v>68</v>
      </c>
      <c r="E24" s="38"/>
      <c r="F24" s="38"/>
      <c r="G24" s="38"/>
      <c r="H24" s="38"/>
      <c r="I24" s="38"/>
      <c r="J24" s="38"/>
      <c r="K24" s="38"/>
      <c r="L24" s="38"/>
      <c r="M24" s="38"/>
      <c r="N24" s="38"/>
      <c r="O24" s="38"/>
      <c r="P24" s="38"/>
      <c r="Q24" s="38"/>
      <c r="R24" s="38"/>
      <c r="S24" s="38"/>
      <c r="T24" s="328">
        <f>ROUNDDOWN(T22/8,-2)</f>
        <v>0</v>
      </c>
      <c r="U24" s="328"/>
      <c r="V24" s="328"/>
      <c r="W24" s="328"/>
      <c r="X24" s="328"/>
      <c r="Y24" s="27" t="s">
        <v>29</v>
      </c>
      <c r="Z24" s="25"/>
      <c r="AA24" s="27"/>
      <c r="AB24" s="31"/>
      <c r="AC24" s="31"/>
      <c r="AD24" s="27"/>
      <c r="AE24" s="37"/>
      <c r="AF24" s="33" t="str">
        <f>IF(KGN&lt;&gt;"","１期あたり（年８回）","")</f>
        <v/>
      </c>
      <c r="AG24" s="38"/>
      <c r="AH24" s="38"/>
      <c r="AI24" s="38"/>
      <c r="AJ24" s="38"/>
      <c r="AK24" s="38"/>
      <c r="AL24" s="38"/>
      <c r="AM24" s="38"/>
      <c r="AN24" s="38"/>
      <c r="AO24" s="38"/>
      <c r="AP24" s="38"/>
      <c r="AQ24" s="38"/>
      <c r="AR24" s="38"/>
      <c r="AS24" s="38"/>
      <c r="AT24" s="328" t="str">
        <f>IF(KGN&lt;&gt;"",IF(KANYU="","",ROUNDDOWN(AT22/8,-2)),"")</f>
        <v/>
      </c>
      <c r="AU24" s="328"/>
      <c r="AV24" s="328"/>
      <c r="AW24" s="328"/>
      <c r="AX24" s="328"/>
      <c r="AY24" s="27" t="s">
        <v>29</v>
      </c>
      <c r="AZ24" s="36"/>
      <c r="BA24" s="2"/>
      <c r="BB24" s="2"/>
      <c r="BC24" s="2"/>
      <c r="BD24" s="26"/>
      <c r="BE24" s="12"/>
      <c r="BF24" s="178"/>
      <c r="BG24" s="178"/>
      <c r="BH24" s="178"/>
      <c r="BI24" s="178"/>
      <c r="BJ24" s="178"/>
      <c r="BK24" s="178"/>
      <c r="BL24" s="36"/>
      <c r="BM24" s="36"/>
      <c r="BN24" s="49"/>
      <c r="BO24" s="49"/>
      <c r="BP24" s="49"/>
      <c r="BQ24" s="49"/>
      <c r="BR24" s="49"/>
      <c r="BS24" s="49"/>
      <c r="BT24" s="49"/>
      <c r="BU24" s="49"/>
      <c r="BV24" s="49"/>
      <c r="BW24" s="49"/>
      <c r="BX24" s="49"/>
      <c r="BY24" s="49"/>
      <c r="BZ24" s="49"/>
      <c r="CA24" s="36"/>
      <c r="CB24" s="36"/>
      <c r="CC24" s="36"/>
      <c r="CD24" s="63"/>
      <c r="CE24" s="36"/>
      <c r="CF24" s="36"/>
    </row>
    <row r="25" spans="1:85" ht="20.100000000000001" customHeight="1" x14ac:dyDescent="0.15">
      <c r="A25" s="25"/>
      <c r="B25" s="27"/>
      <c r="C25" s="27"/>
      <c r="D25" s="33" t="s">
        <v>69</v>
      </c>
      <c r="E25" s="33"/>
      <c r="F25" s="33"/>
      <c r="G25" s="33"/>
      <c r="H25" s="33"/>
      <c r="I25" s="33"/>
      <c r="J25" s="33"/>
      <c r="K25" s="33"/>
      <c r="L25" s="33"/>
      <c r="M25" s="33"/>
      <c r="N25" s="33"/>
      <c r="O25" s="33"/>
      <c r="P25" s="33"/>
      <c r="Q25" s="33"/>
      <c r="R25" s="33"/>
      <c r="S25" s="33"/>
      <c r="T25" s="328">
        <f>ROUNDDOWN(T22/12,-2)</f>
        <v>0</v>
      </c>
      <c r="U25" s="328"/>
      <c r="V25" s="328"/>
      <c r="W25" s="328"/>
      <c r="X25" s="328"/>
      <c r="Y25" s="27" t="s">
        <v>29</v>
      </c>
      <c r="Z25" s="25"/>
      <c r="AA25" s="27"/>
      <c r="AB25" s="31"/>
      <c r="AC25" s="31"/>
      <c r="AD25" s="27"/>
      <c r="AE25" s="27"/>
      <c r="AF25" s="33" t="str">
        <f>IF(KGN&lt;&gt;"","ひと月あたり","")</f>
        <v/>
      </c>
      <c r="AG25" s="33"/>
      <c r="AH25" s="33"/>
      <c r="AI25" s="33"/>
      <c r="AJ25" s="33"/>
      <c r="AK25" s="33"/>
      <c r="AL25" s="33"/>
      <c r="AM25" s="33"/>
      <c r="AN25" s="33"/>
      <c r="AO25" s="33"/>
      <c r="AP25" s="33"/>
      <c r="AQ25" s="33"/>
      <c r="AR25" s="33"/>
      <c r="AS25" s="33"/>
      <c r="AT25" s="328" t="str">
        <f>IF(KGN&lt;&gt;"",IF(KANYU="","",ROUNDDOWN(AT22/12,-2)),"")</f>
        <v/>
      </c>
      <c r="AU25" s="328"/>
      <c r="AV25" s="328"/>
      <c r="AW25" s="328"/>
      <c r="AX25" s="328"/>
      <c r="AY25" s="27" t="s">
        <v>29</v>
      </c>
      <c r="AZ25" s="36"/>
      <c r="BA25" s="2"/>
      <c r="BB25" s="2"/>
      <c r="BC25" s="2"/>
      <c r="BD25" s="26"/>
      <c r="BE25" s="12"/>
      <c r="BF25" s="178"/>
      <c r="BG25" s="178"/>
      <c r="BH25" s="178"/>
      <c r="BI25" s="178"/>
      <c r="BJ25" s="178"/>
      <c r="BK25" s="178"/>
      <c r="BL25" s="36"/>
      <c r="BM25" s="35" t="s">
        <v>64</v>
      </c>
      <c r="BN25" s="58">
        <f>IF(SUM(BO9:BO16)&gt;0,430000+(100000*(BO22-1)),0)</f>
        <v>0</v>
      </c>
      <c r="BO25" s="58" t="b">
        <f>IF(SUM(BO9:BO16)&gt;0,BN22*310000+430000+(100000*(BO22-1)))</f>
        <v>0</v>
      </c>
      <c r="BP25" s="58" t="b">
        <f>IF(SUM(BO9:BO16)&gt;0,BN22*570000+430000+(100000*(BO22-1)))</f>
        <v>0</v>
      </c>
      <c r="BQ25" s="49"/>
      <c r="BR25" s="49"/>
      <c r="BS25" s="49"/>
      <c r="BT25" s="49"/>
      <c r="BU25" s="49"/>
      <c r="BV25" s="49"/>
      <c r="BW25" s="49"/>
      <c r="BX25" s="49"/>
      <c r="BY25" s="49"/>
      <c r="BZ25" s="49"/>
      <c r="CA25" s="36"/>
      <c r="CB25" s="36"/>
      <c r="CC25" s="36"/>
      <c r="CD25" s="57">
        <v>0</v>
      </c>
      <c r="CE25" s="57"/>
      <c r="CF25" s="57">
        <v>600000</v>
      </c>
    </row>
    <row r="26" spans="1:85" ht="14.25" customHeight="1" x14ac:dyDescent="0.15">
      <c r="A26" s="25"/>
      <c r="B26" s="27"/>
      <c r="C26" s="27"/>
      <c r="D26" s="25"/>
      <c r="E26" s="33"/>
      <c r="F26" s="33"/>
      <c r="G26" s="33"/>
      <c r="H26" s="33"/>
      <c r="I26" s="33"/>
      <c r="J26" s="33"/>
      <c r="K26" s="33"/>
      <c r="L26" s="33"/>
      <c r="M26" s="33"/>
      <c r="N26" s="33"/>
      <c r="O26" s="33"/>
      <c r="P26" s="33"/>
      <c r="Q26" s="33"/>
      <c r="R26" s="33"/>
      <c r="S26" s="33"/>
      <c r="T26" s="27"/>
      <c r="U26" s="25"/>
      <c r="V26" s="39"/>
      <c r="W26" s="39"/>
      <c r="X26" s="39"/>
      <c r="Y26" s="39"/>
      <c r="Z26" s="39"/>
      <c r="AA26" s="27"/>
      <c r="AB26" s="31"/>
      <c r="AC26" s="31"/>
      <c r="AD26" s="27"/>
      <c r="AE26" s="27"/>
      <c r="AF26" s="36"/>
      <c r="AG26" s="33"/>
      <c r="AH26" s="33"/>
      <c r="AI26" s="33"/>
      <c r="AJ26" s="33"/>
      <c r="AK26" s="33"/>
      <c r="AL26" s="33"/>
      <c r="AM26" s="33"/>
      <c r="AN26" s="33"/>
      <c r="AO26" s="33"/>
      <c r="AP26" s="33"/>
      <c r="AQ26" s="33"/>
      <c r="AR26" s="33"/>
      <c r="AS26" s="33"/>
      <c r="AT26" s="27"/>
      <c r="AU26" s="36"/>
      <c r="AV26" s="39"/>
      <c r="AW26" s="39"/>
      <c r="AX26" s="39"/>
      <c r="AY26" s="39"/>
      <c r="AZ26" s="39"/>
      <c r="BA26" s="2"/>
      <c r="BB26" s="2"/>
      <c r="BC26" s="2"/>
      <c r="BD26" s="26"/>
      <c r="BE26" s="12"/>
      <c r="BF26" s="178"/>
      <c r="BG26" s="178"/>
      <c r="BH26" s="178"/>
      <c r="BI26" s="178"/>
      <c r="BJ26" s="178"/>
      <c r="BK26" s="178"/>
      <c r="BL26" s="36"/>
      <c r="BM26" s="35" t="s">
        <v>63</v>
      </c>
      <c r="BN26" s="56" t="str">
        <f>IF(BN22&gt;0,IF(BN27&lt;=BN25,"７割",IF(BN27&lt;=BO25,"５割",IF(BN27&lt;=BP25,"２割",""))),"")</f>
        <v/>
      </c>
      <c r="BO26" s="49"/>
      <c r="BP26" s="49"/>
      <c r="BQ26" s="49"/>
      <c r="BR26" s="49"/>
      <c r="BS26" s="49"/>
      <c r="BT26" s="49"/>
      <c r="BU26" s="49"/>
      <c r="BV26" s="49"/>
      <c r="BW26" s="49"/>
      <c r="BX26" s="49"/>
      <c r="BY26" s="49" t="s">
        <v>41</v>
      </c>
      <c r="BZ26" s="49" t="s">
        <v>40</v>
      </c>
      <c r="CA26" s="127">
        <v>7.9500000000000001E-2</v>
      </c>
      <c r="CB26" s="36"/>
      <c r="CC26" s="36"/>
      <c r="CD26" s="57">
        <v>1300000</v>
      </c>
      <c r="CE26" s="57">
        <v>0.75</v>
      </c>
      <c r="CF26" s="57">
        <v>275000</v>
      </c>
    </row>
    <row r="27" spans="1:85" ht="17.25" customHeight="1" x14ac:dyDescent="0.15">
      <c r="A27" s="25"/>
      <c r="B27" s="31"/>
      <c r="C27" s="128"/>
      <c r="D27" s="320" t="str">
        <f>IF(COUNTIFS($H$9:$H$16,AGE_0,$D$9:$D$16,"")&gt;0,"※ 未就学児は均等割額が半額となります。","")</f>
        <v/>
      </c>
      <c r="E27" s="320"/>
      <c r="F27" s="320"/>
      <c r="G27" s="320"/>
      <c r="H27" s="320"/>
      <c r="I27" s="320"/>
      <c r="J27" s="320"/>
      <c r="K27" s="320"/>
      <c r="L27" s="320"/>
      <c r="M27" s="320"/>
      <c r="N27" s="320"/>
      <c r="O27" s="320"/>
      <c r="P27" s="320"/>
      <c r="Q27" s="320"/>
      <c r="R27" s="320"/>
      <c r="S27" s="320"/>
      <c r="T27" s="320"/>
      <c r="U27" s="320"/>
      <c r="V27" s="320"/>
      <c r="W27" s="320"/>
      <c r="X27" s="320"/>
      <c r="Y27" s="320"/>
      <c r="Z27" s="31"/>
      <c r="AA27" s="31"/>
      <c r="AB27" s="36"/>
      <c r="AC27" s="114"/>
      <c r="AE27" s="114"/>
      <c r="AF27" s="114"/>
      <c r="AG27" s="114"/>
      <c r="AH27" s="114"/>
      <c r="AI27" s="321" t="str">
        <f>IF(D28="","","多子減免後の税額")</f>
        <v/>
      </c>
      <c r="AJ27" s="321"/>
      <c r="AK27" s="321"/>
      <c r="AL27" s="321"/>
      <c r="AM27" s="321"/>
      <c r="AN27" s="321"/>
      <c r="AO27" s="321"/>
      <c r="AP27" s="321"/>
      <c r="AQ27" s="322" t="str">
        <f>IF(AI27="","",BJ33+BJ38+IF(AH39="",AH38,AH39)+IF(AR39="",AR38,AR39))</f>
        <v/>
      </c>
      <c r="AR27" s="322"/>
      <c r="AS27" s="322"/>
      <c r="AT27" s="322"/>
      <c r="AU27" s="322"/>
      <c r="AV27" s="323"/>
      <c r="AW27" s="323"/>
      <c r="AX27" s="323"/>
      <c r="AY27" s="323"/>
      <c r="AZ27" s="324"/>
      <c r="BA27" s="324"/>
      <c r="BB27" s="324"/>
      <c r="BC27" s="324"/>
      <c r="BD27" s="324"/>
      <c r="BE27" s="12"/>
      <c r="BF27" s="178"/>
      <c r="BG27" s="178"/>
      <c r="BH27" s="178"/>
      <c r="BI27" s="178"/>
      <c r="BJ27" s="178"/>
      <c r="BK27" s="178"/>
      <c r="BL27" s="36"/>
      <c r="BM27" s="42" t="s">
        <v>62</v>
      </c>
      <c r="BN27" s="65">
        <f>SUM(BM9:BM16)</f>
        <v>0</v>
      </c>
      <c r="BO27" s="66"/>
      <c r="BP27" s="49"/>
      <c r="BQ27" s="49"/>
      <c r="BR27" s="49"/>
      <c r="BS27" s="49"/>
      <c r="BT27" s="49"/>
      <c r="BU27" s="49"/>
      <c r="BV27" s="49"/>
      <c r="BW27" s="49"/>
      <c r="BX27" s="49"/>
      <c r="BY27" s="49"/>
      <c r="BZ27" s="49" t="s">
        <v>42</v>
      </c>
      <c r="CA27" s="127">
        <v>2.5999999999999999E-2</v>
      </c>
      <c r="CB27" s="36"/>
      <c r="CC27" s="36"/>
      <c r="CD27" s="57">
        <v>4100000</v>
      </c>
      <c r="CE27" s="57">
        <v>0.85</v>
      </c>
      <c r="CF27" s="57">
        <v>685000</v>
      </c>
    </row>
    <row r="28" spans="1:85" ht="17.25" customHeight="1" x14ac:dyDescent="0.25">
      <c r="A28" s="25"/>
      <c r="B28" s="31"/>
      <c r="C28" s="128"/>
      <c r="D28" s="325" t="str">
        <f>IF(COUNTIF($G$9:$G$16,"●")&gt;0,"※ 18歳未満の加入者が2人以上いる場合は、2人目以降の均等割額が減免されます（要申請）","")</f>
        <v/>
      </c>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114"/>
      <c r="AM28" s="114"/>
      <c r="AN28" s="114"/>
      <c r="AO28" s="114"/>
      <c r="AP28" s="114"/>
      <c r="AQ28" s="114"/>
      <c r="AR28" s="129"/>
      <c r="AS28" s="129"/>
      <c r="AT28" s="129"/>
      <c r="AU28" s="129"/>
      <c r="AV28" s="129"/>
      <c r="AW28" s="129"/>
      <c r="AX28" s="129"/>
      <c r="AY28" s="129"/>
      <c r="AZ28" s="129"/>
      <c r="BA28" s="129"/>
      <c r="BB28" s="181"/>
      <c r="BC28" s="181"/>
      <c r="BD28" s="181"/>
      <c r="BE28" s="12"/>
      <c r="BF28" s="178"/>
      <c r="BG28" s="178"/>
      <c r="BH28" s="178"/>
      <c r="BI28" s="178"/>
      <c r="BJ28" s="178"/>
      <c r="BK28" s="178"/>
      <c r="BL28" s="36"/>
      <c r="BM28" s="42"/>
      <c r="BN28" s="65"/>
      <c r="BO28" s="66"/>
      <c r="BP28" s="49"/>
      <c r="BQ28" s="49"/>
      <c r="BR28" s="49"/>
      <c r="BS28" s="49"/>
      <c r="BT28" s="49"/>
      <c r="BU28" s="49"/>
      <c r="BV28" s="49"/>
      <c r="BW28" s="49"/>
      <c r="BX28" s="49"/>
      <c r="BY28" s="49"/>
      <c r="BZ28" s="49" t="s">
        <v>43</v>
      </c>
      <c r="CA28" s="127">
        <v>2.2800000000000001E-2</v>
      </c>
      <c r="CB28" s="36"/>
      <c r="CC28" s="36"/>
      <c r="CD28" s="57">
        <v>7700000</v>
      </c>
      <c r="CE28" s="57">
        <v>0.95</v>
      </c>
      <c r="CF28" s="57">
        <v>1455000</v>
      </c>
    </row>
    <row r="29" spans="1:85" ht="20.100000000000001" customHeight="1" x14ac:dyDescent="0.25">
      <c r="A29" s="25"/>
      <c r="B29" s="25"/>
      <c r="C29" s="29" t="s">
        <v>80</v>
      </c>
      <c r="D29" s="25"/>
      <c r="E29" s="25"/>
      <c r="F29" s="25"/>
      <c r="G29" s="25"/>
      <c r="H29" s="40"/>
      <c r="I29" s="40"/>
      <c r="J29" s="40"/>
      <c r="K29" s="40"/>
      <c r="L29" s="40"/>
      <c r="M29" s="40"/>
      <c r="N29" s="40"/>
      <c r="O29" s="40"/>
      <c r="P29" s="40"/>
      <c r="Q29" s="40"/>
      <c r="R29" s="40"/>
      <c r="S29" s="40"/>
      <c r="T29" s="40"/>
      <c r="U29" s="40"/>
      <c r="V29" s="40"/>
      <c r="W29" s="130"/>
      <c r="X29" s="25"/>
      <c r="Y29" s="25"/>
      <c r="Z29" s="25"/>
      <c r="AA29" s="25"/>
      <c r="AB29" s="25"/>
      <c r="AC29" s="25"/>
      <c r="AD29" s="25"/>
      <c r="AE29" s="25"/>
      <c r="AF29" s="25"/>
      <c r="AG29" s="25"/>
      <c r="AH29" s="25"/>
      <c r="AI29" s="25"/>
      <c r="AJ29" s="182"/>
      <c r="AK29" s="2"/>
      <c r="AL29" s="2"/>
      <c r="AM29" s="2"/>
      <c r="AN29" s="2"/>
      <c r="AO29" s="2"/>
      <c r="AP29" s="2"/>
      <c r="AQ29" s="2"/>
      <c r="AR29" s="131"/>
      <c r="AS29" s="131"/>
      <c r="AT29" s="131"/>
      <c r="AU29" s="131"/>
      <c r="AV29" s="131"/>
      <c r="AW29" s="131"/>
      <c r="AX29" s="131"/>
      <c r="AY29" s="131"/>
      <c r="AZ29" s="131"/>
      <c r="BA29" s="131"/>
      <c r="BB29" s="2"/>
      <c r="BC29" s="2"/>
      <c r="BD29" s="26"/>
      <c r="BE29" s="12"/>
      <c r="BF29" s="178"/>
      <c r="BG29" s="178"/>
      <c r="BH29" s="178"/>
      <c r="BI29" s="178"/>
      <c r="BJ29" s="178"/>
      <c r="BK29" s="178"/>
      <c r="BL29" s="36"/>
      <c r="BM29" s="42"/>
      <c r="BN29" s="65"/>
      <c r="BO29" s="66"/>
      <c r="BP29" s="49"/>
      <c r="BQ29" s="49"/>
      <c r="BR29" s="49"/>
      <c r="BS29" s="49"/>
      <c r="BT29" s="49"/>
      <c r="BU29" s="49"/>
      <c r="BV29" s="49"/>
      <c r="BW29" s="49"/>
      <c r="BX29" s="49"/>
      <c r="BY29" s="49"/>
      <c r="BZ29" s="49" t="s">
        <v>138</v>
      </c>
      <c r="CA29" s="64">
        <v>2.8999999999999998E-3</v>
      </c>
      <c r="CB29" s="36"/>
      <c r="CC29" s="36"/>
      <c r="CD29" s="57"/>
      <c r="CE29" s="57"/>
      <c r="CF29" s="57"/>
    </row>
    <row r="30" spans="1:85" ht="20.100000000000001" customHeight="1" x14ac:dyDescent="0.15">
      <c r="A30" s="25"/>
      <c r="B30" s="25"/>
      <c r="C30" s="307" t="s">
        <v>77</v>
      </c>
      <c r="D30" s="308"/>
      <c r="E30" s="308"/>
      <c r="F30" s="308"/>
      <c r="G30" s="308"/>
      <c r="H30" s="308"/>
      <c r="I30" s="308"/>
      <c r="J30" s="308"/>
      <c r="K30" s="308"/>
      <c r="L30" s="308"/>
      <c r="M30" s="309"/>
      <c r="N30" s="311" t="s">
        <v>75</v>
      </c>
      <c r="O30" s="312"/>
      <c r="P30" s="312"/>
      <c r="Q30" s="312"/>
      <c r="R30" s="312"/>
      <c r="S30" s="312"/>
      <c r="T30" s="312"/>
      <c r="U30" s="312"/>
      <c r="V30" s="312"/>
      <c r="W30" s="312"/>
      <c r="X30" s="312" t="s">
        <v>139</v>
      </c>
      <c r="Y30" s="312"/>
      <c r="Z30" s="312"/>
      <c r="AA30" s="312"/>
      <c r="AB30" s="312"/>
      <c r="AC30" s="312"/>
      <c r="AD30" s="312"/>
      <c r="AE30" s="312"/>
      <c r="AF30" s="312"/>
      <c r="AG30" s="312"/>
      <c r="AH30" s="312" t="s">
        <v>76</v>
      </c>
      <c r="AI30" s="312"/>
      <c r="AJ30" s="312"/>
      <c r="AK30" s="312"/>
      <c r="AL30" s="312"/>
      <c r="AM30" s="312"/>
      <c r="AN30" s="312"/>
      <c r="AO30" s="312"/>
      <c r="AP30" s="312"/>
      <c r="AQ30" s="313"/>
      <c r="AR30" s="314" t="s">
        <v>228</v>
      </c>
      <c r="AS30" s="314"/>
      <c r="AT30" s="314"/>
      <c r="AU30" s="314"/>
      <c r="AV30" s="314"/>
      <c r="AW30" s="314"/>
      <c r="AX30" s="314"/>
      <c r="AY30" s="314"/>
      <c r="AZ30" s="314"/>
      <c r="BA30" s="315"/>
      <c r="BB30" s="132"/>
      <c r="BC30" s="133"/>
      <c r="BD30" s="133"/>
      <c r="BE30" s="12"/>
      <c r="BF30" s="178"/>
      <c r="BG30" s="178"/>
      <c r="BH30" s="178"/>
      <c r="BI30" s="178"/>
      <c r="BJ30" s="178"/>
      <c r="BK30" s="178"/>
      <c r="BL30" s="36"/>
      <c r="BM30" s="35" t="s">
        <v>63</v>
      </c>
      <c r="BN30" s="49">
        <f>IF(BN26="",1,VLOOKUP(BN26,$BN$31:$BO$35,2,FALSE))</f>
        <v>1</v>
      </c>
      <c r="BO30" s="49"/>
      <c r="BP30" s="49"/>
      <c r="BQ30" s="49"/>
      <c r="BR30" s="49"/>
      <c r="BS30" s="49"/>
      <c r="BT30" s="49"/>
      <c r="BU30" s="49"/>
      <c r="BV30" s="49"/>
      <c r="BW30" s="49"/>
      <c r="BX30" s="49"/>
      <c r="BY30" s="49" t="s">
        <v>44</v>
      </c>
      <c r="BZ30" s="49" t="s">
        <v>40</v>
      </c>
      <c r="CA30" s="64">
        <v>38280</v>
      </c>
      <c r="CB30" s="36"/>
      <c r="CC30" s="36"/>
      <c r="CD30" s="57">
        <v>10000000</v>
      </c>
      <c r="CE30" s="57"/>
      <c r="CF30" s="57">
        <v>1955000</v>
      </c>
    </row>
    <row r="31" spans="1:85" ht="20.100000000000001" customHeight="1" x14ac:dyDescent="0.15">
      <c r="A31" s="25"/>
      <c r="B31" s="25"/>
      <c r="C31" s="310"/>
      <c r="D31" s="294"/>
      <c r="E31" s="294"/>
      <c r="F31" s="294"/>
      <c r="G31" s="294"/>
      <c r="H31" s="294"/>
      <c r="I31" s="294"/>
      <c r="J31" s="294"/>
      <c r="K31" s="294"/>
      <c r="L31" s="294"/>
      <c r="M31" s="295"/>
      <c r="N31" s="316" t="s">
        <v>74</v>
      </c>
      <c r="O31" s="317"/>
      <c r="P31" s="317"/>
      <c r="Q31" s="317"/>
      <c r="R31" s="317"/>
      <c r="S31" s="318" t="s">
        <v>72</v>
      </c>
      <c r="T31" s="318"/>
      <c r="U31" s="318"/>
      <c r="V31" s="318"/>
      <c r="W31" s="318"/>
      <c r="X31" s="317" t="s">
        <v>74</v>
      </c>
      <c r="Y31" s="317"/>
      <c r="Z31" s="317"/>
      <c r="AA31" s="317"/>
      <c r="AB31" s="317"/>
      <c r="AC31" s="318" t="s">
        <v>72</v>
      </c>
      <c r="AD31" s="318"/>
      <c r="AE31" s="318"/>
      <c r="AF31" s="318"/>
      <c r="AG31" s="318"/>
      <c r="AH31" s="319" t="s">
        <v>74</v>
      </c>
      <c r="AI31" s="319"/>
      <c r="AJ31" s="319"/>
      <c r="AK31" s="319"/>
      <c r="AL31" s="319"/>
      <c r="AM31" s="294" t="s">
        <v>72</v>
      </c>
      <c r="AN31" s="294"/>
      <c r="AO31" s="294"/>
      <c r="AP31" s="294"/>
      <c r="AQ31" s="295"/>
      <c r="AR31" s="296" t="s">
        <v>74</v>
      </c>
      <c r="AS31" s="296"/>
      <c r="AT31" s="296"/>
      <c r="AU31" s="296"/>
      <c r="AV31" s="296"/>
      <c r="AW31" s="296" t="s">
        <v>72</v>
      </c>
      <c r="AX31" s="296"/>
      <c r="AY31" s="296"/>
      <c r="AZ31" s="296"/>
      <c r="BA31" s="297"/>
      <c r="BB31" s="134"/>
      <c r="BC31" s="135"/>
      <c r="BD31" s="135"/>
      <c r="BE31" s="12"/>
      <c r="BF31" s="178"/>
      <c r="BG31" s="178" t="s">
        <v>140</v>
      </c>
      <c r="BH31" s="178"/>
      <c r="BI31" s="178"/>
      <c r="BJ31" s="184">
        <f>IF(AND(S37&gt;0,AC37&gt;0),S33,S33-(COUNTIF($G$9:$G$16,"●")*IR_KIN))</f>
        <v>0</v>
      </c>
      <c r="BK31" s="178"/>
      <c r="BL31" s="36"/>
      <c r="BM31" s="36"/>
      <c r="BN31" s="49" t="s">
        <v>36</v>
      </c>
      <c r="BO31" s="49">
        <v>0.3</v>
      </c>
      <c r="BP31" s="49"/>
      <c r="BQ31" s="49"/>
      <c r="BR31" s="49"/>
      <c r="BS31" s="49"/>
      <c r="BT31" s="49"/>
      <c r="BU31" s="49"/>
      <c r="BV31" s="49"/>
      <c r="BW31" s="49"/>
      <c r="BX31" s="49"/>
      <c r="BY31" s="49"/>
      <c r="BZ31" s="49" t="s">
        <v>42</v>
      </c>
      <c r="CA31" s="64">
        <v>12600</v>
      </c>
      <c r="CB31" s="36"/>
      <c r="CC31" s="36"/>
      <c r="CD31" s="57">
        <v>0</v>
      </c>
      <c r="CE31" s="57"/>
      <c r="CF31" s="57">
        <v>1100000</v>
      </c>
    </row>
    <row r="32" spans="1:85" ht="20.100000000000001" customHeight="1" x14ac:dyDescent="0.15">
      <c r="A32" s="25"/>
      <c r="B32" s="25"/>
      <c r="C32" s="298" t="s">
        <v>70</v>
      </c>
      <c r="D32" s="299"/>
      <c r="E32" s="299"/>
      <c r="F32" s="299"/>
      <c r="G32" s="299"/>
      <c r="H32" s="299"/>
      <c r="I32" s="299"/>
      <c r="J32" s="299"/>
      <c r="K32" s="299"/>
      <c r="L32" s="299"/>
      <c r="M32" s="300"/>
      <c r="N32" s="301">
        <f>IR_SYT*100</f>
        <v>7.95</v>
      </c>
      <c r="O32" s="302"/>
      <c r="P32" s="302"/>
      <c r="Q32" s="303"/>
      <c r="R32" s="71" t="s">
        <v>73</v>
      </c>
      <c r="S32" s="304">
        <f>IF(KANYU="","",SUM(BN9:BN16))</f>
        <v>0</v>
      </c>
      <c r="T32" s="304"/>
      <c r="U32" s="304"/>
      <c r="V32" s="304"/>
      <c r="W32" s="72" t="s">
        <v>29</v>
      </c>
      <c r="X32" s="305">
        <f>SI_SYT*100</f>
        <v>2.6</v>
      </c>
      <c r="Y32" s="305"/>
      <c r="Z32" s="305"/>
      <c r="AA32" s="306"/>
      <c r="AB32" s="71" t="s">
        <v>73</v>
      </c>
      <c r="AC32" s="304">
        <f>IF(KANYU="","",SUM(BP9:BP16))</f>
        <v>0</v>
      </c>
      <c r="AD32" s="304"/>
      <c r="AE32" s="304"/>
      <c r="AF32" s="304"/>
      <c r="AG32" s="72" t="s">
        <v>29</v>
      </c>
      <c r="AH32" s="305">
        <f>KG_SYT*100</f>
        <v>2.2800000000000002</v>
      </c>
      <c r="AI32" s="305"/>
      <c r="AJ32" s="305"/>
      <c r="AK32" s="306"/>
      <c r="AL32" s="71" t="s">
        <v>73</v>
      </c>
      <c r="AM32" s="304">
        <f>IF(KANYU="","",SUM(BR9:BR16))</f>
        <v>0</v>
      </c>
      <c r="AN32" s="304"/>
      <c r="AO32" s="304"/>
      <c r="AP32" s="304"/>
      <c r="AQ32" s="137" t="s">
        <v>29</v>
      </c>
      <c r="AR32" s="290">
        <f>KS_KIN*100</f>
        <v>0.28999999999999998</v>
      </c>
      <c r="AS32" s="290"/>
      <c r="AT32" s="290"/>
      <c r="AU32" s="291"/>
      <c r="AV32" s="185" t="s">
        <v>73</v>
      </c>
      <c r="AW32" s="289">
        <f>IF(KANYU="","",SUM(BT9:BT16))</f>
        <v>0</v>
      </c>
      <c r="AX32" s="289"/>
      <c r="AY32" s="289"/>
      <c r="AZ32" s="289"/>
      <c r="BA32" s="186" t="s">
        <v>29</v>
      </c>
      <c r="BB32" s="134"/>
      <c r="BC32" s="135"/>
      <c r="BD32" s="135"/>
      <c r="BE32" s="12"/>
      <c r="BF32" s="178"/>
      <c r="BG32" s="178" t="str">
        <f>N35</f>
        <v/>
      </c>
      <c r="BH32" s="178"/>
      <c r="BI32" s="178"/>
      <c r="BJ32" s="59">
        <f>BJ31*(1-$BN$30)</f>
        <v>0</v>
      </c>
      <c r="BK32" s="178"/>
      <c r="BL32" s="36"/>
      <c r="BM32" s="36"/>
      <c r="BN32" s="49" t="s">
        <v>37</v>
      </c>
      <c r="BO32" s="49">
        <v>0.5</v>
      </c>
      <c r="BP32" s="49"/>
      <c r="BQ32" s="49"/>
      <c r="BR32" s="49"/>
      <c r="BS32" s="49"/>
      <c r="BT32" s="49"/>
      <c r="BU32" s="49"/>
      <c r="BV32" s="49"/>
      <c r="BW32" s="49"/>
      <c r="BX32" s="49"/>
      <c r="BY32" s="49"/>
      <c r="BZ32" s="49" t="s">
        <v>43</v>
      </c>
      <c r="CA32" s="64">
        <v>12660</v>
      </c>
      <c r="CB32" s="36"/>
      <c r="CC32" s="36"/>
      <c r="CD32" s="57">
        <v>3300000</v>
      </c>
      <c r="CE32" s="57">
        <v>0.75</v>
      </c>
      <c r="CF32" s="57">
        <v>275000</v>
      </c>
    </row>
    <row r="33" spans="1:84" ht="20.100000000000001" customHeight="1" x14ac:dyDescent="0.15">
      <c r="A33" s="25"/>
      <c r="B33" s="41"/>
      <c r="C33" s="272" t="s">
        <v>71</v>
      </c>
      <c r="D33" s="273"/>
      <c r="E33" s="273"/>
      <c r="F33" s="273"/>
      <c r="G33" s="273"/>
      <c r="H33" s="273"/>
      <c r="I33" s="273"/>
      <c r="J33" s="273"/>
      <c r="K33" s="273"/>
      <c r="L33" s="273"/>
      <c r="M33" s="274"/>
      <c r="N33" s="292">
        <f>IR_KIN</f>
        <v>38280</v>
      </c>
      <c r="O33" s="293"/>
      <c r="P33" s="293"/>
      <c r="Q33" s="293"/>
      <c r="R33" s="293"/>
      <c r="S33" s="269">
        <f>IF(KANYU="","",SUM(BO9:BO16))</f>
        <v>0</v>
      </c>
      <c r="T33" s="269"/>
      <c r="U33" s="269"/>
      <c r="V33" s="269"/>
      <c r="W33" s="73" t="s">
        <v>29</v>
      </c>
      <c r="X33" s="292">
        <f>SI_KIN</f>
        <v>12600</v>
      </c>
      <c r="Y33" s="293"/>
      <c r="Z33" s="293"/>
      <c r="AA33" s="293"/>
      <c r="AB33" s="293"/>
      <c r="AC33" s="269">
        <f>IF(KANYU="","",SUM(BQ9:BQ16))</f>
        <v>0</v>
      </c>
      <c r="AD33" s="269"/>
      <c r="AE33" s="269"/>
      <c r="AF33" s="269"/>
      <c r="AG33" s="73" t="s">
        <v>29</v>
      </c>
      <c r="AH33" s="292">
        <f>KG_KIN</f>
        <v>12660</v>
      </c>
      <c r="AI33" s="293"/>
      <c r="AJ33" s="293"/>
      <c r="AK33" s="293"/>
      <c r="AL33" s="293"/>
      <c r="AM33" s="269">
        <f>IF(KANYU="","",SUM(BS9:BS16))</f>
        <v>0</v>
      </c>
      <c r="AN33" s="269"/>
      <c r="AO33" s="269"/>
      <c r="AP33" s="269"/>
      <c r="AQ33" s="139" t="s">
        <v>29</v>
      </c>
      <c r="AR33" s="287">
        <f>KS</f>
        <v>1800</v>
      </c>
      <c r="AS33" s="288"/>
      <c r="AT33" s="288"/>
      <c r="AU33" s="288"/>
      <c r="AV33" s="288"/>
      <c r="AW33" s="271">
        <f>IF(KANYU="","",SUM(BU9:BU16))</f>
        <v>0</v>
      </c>
      <c r="AX33" s="271"/>
      <c r="AY33" s="271"/>
      <c r="AZ33" s="271"/>
      <c r="BA33" s="187" t="s">
        <v>29</v>
      </c>
      <c r="BB33" s="134"/>
      <c r="BC33" s="135"/>
      <c r="BD33" s="135"/>
      <c r="BF33" s="35"/>
      <c r="BG33" s="35"/>
      <c r="BH33" s="178"/>
      <c r="BI33" s="178"/>
      <c r="BJ33" s="184">
        <f>IF(TRUNC(S32+BJ31-BJ32,-2)&gt;IR_GND,IR_GND,TRUNC(S32+BJ31-BJ32,-2))</f>
        <v>0</v>
      </c>
      <c r="BK33" s="178"/>
      <c r="BL33" s="36"/>
      <c r="BM33" s="36"/>
      <c r="BN33" s="49" t="s">
        <v>38</v>
      </c>
      <c r="BO33" s="49">
        <v>0.8</v>
      </c>
      <c r="BP33" s="49"/>
      <c r="BQ33" s="49"/>
      <c r="BR33" s="49"/>
      <c r="BS33" s="49"/>
      <c r="BT33" s="49"/>
      <c r="BU33" s="49"/>
      <c r="BV33" s="49"/>
      <c r="BW33" s="49"/>
      <c r="BX33" s="49"/>
      <c r="BY33" s="49"/>
      <c r="BZ33" s="49" t="s">
        <v>138</v>
      </c>
      <c r="CA33" s="64">
        <v>1800</v>
      </c>
      <c r="CB33" s="36"/>
      <c r="CC33" s="36"/>
      <c r="CD33" s="57">
        <v>4100000</v>
      </c>
      <c r="CE33" s="57">
        <v>0.85</v>
      </c>
      <c r="CF33" s="57">
        <v>685000</v>
      </c>
    </row>
    <row r="34" spans="1:84" ht="20.100000000000001" customHeight="1" x14ac:dyDescent="0.15">
      <c r="A34" s="25"/>
      <c r="B34" s="41"/>
      <c r="C34" s="279" t="s">
        <v>141</v>
      </c>
      <c r="D34" s="280"/>
      <c r="E34" s="280"/>
      <c r="F34" s="280"/>
      <c r="G34" s="280"/>
      <c r="H34" s="280"/>
      <c r="I34" s="280"/>
      <c r="J34" s="280"/>
      <c r="K34" s="280"/>
      <c r="L34" s="280"/>
      <c r="M34" s="281"/>
      <c r="N34" s="179"/>
      <c r="O34" s="179"/>
      <c r="P34" s="179"/>
      <c r="Q34" s="179"/>
      <c r="R34" s="180"/>
      <c r="S34" s="282"/>
      <c r="T34" s="283"/>
      <c r="U34" s="283"/>
      <c r="V34" s="275"/>
      <c r="W34" s="73"/>
      <c r="X34" s="284"/>
      <c r="Y34" s="285"/>
      <c r="Z34" s="285"/>
      <c r="AA34" s="286"/>
      <c r="AB34" s="142"/>
      <c r="AC34" s="282"/>
      <c r="AD34" s="283"/>
      <c r="AE34" s="283"/>
      <c r="AF34" s="275"/>
      <c r="AG34" s="73"/>
      <c r="AH34" s="284"/>
      <c r="AI34" s="285"/>
      <c r="AJ34" s="285"/>
      <c r="AK34" s="286"/>
      <c r="AL34" s="142"/>
      <c r="AM34" s="282"/>
      <c r="AN34" s="283"/>
      <c r="AO34" s="283"/>
      <c r="AP34" s="275"/>
      <c r="AQ34" s="139"/>
      <c r="AR34" s="287">
        <f>CA34</f>
        <v>120</v>
      </c>
      <c r="AS34" s="288"/>
      <c r="AT34" s="288"/>
      <c r="AU34" s="288"/>
      <c r="AV34" s="288"/>
      <c r="AW34" s="289">
        <f>IF(KANYU="","",SUM(BV9:BV16))</f>
        <v>0</v>
      </c>
      <c r="AX34" s="289"/>
      <c r="AY34" s="289"/>
      <c r="AZ34" s="289"/>
      <c r="BA34" s="187" t="s">
        <v>29</v>
      </c>
      <c r="BB34" s="134"/>
      <c r="BC34" s="135"/>
      <c r="BD34" s="135"/>
      <c r="BF34" s="35"/>
      <c r="BG34" s="35"/>
      <c r="BH34" s="178"/>
      <c r="BI34" s="178"/>
      <c r="BJ34" s="184"/>
      <c r="BK34" s="178"/>
      <c r="BL34" s="36"/>
      <c r="BM34" s="36"/>
      <c r="BN34" s="49"/>
      <c r="BO34" s="49"/>
      <c r="BP34" s="49"/>
      <c r="BQ34" s="49"/>
      <c r="BR34" s="49"/>
      <c r="BS34" s="49"/>
      <c r="BT34" s="49"/>
      <c r="BU34" s="49"/>
      <c r="BV34" s="49"/>
      <c r="BW34" s="49"/>
      <c r="BX34" s="49"/>
      <c r="BY34" s="49"/>
      <c r="BZ34" s="49" t="s">
        <v>142</v>
      </c>
      <c r="CA34" s="64">
        <v>120</v>
      </c>
      <c r="CB34" s="36"/>
      <c r="CC34" s="36"/>
      <c r="CD34" s="57"/>
      <c r="CE34" s="57"/>
      <c r="CF34" s="57"/>
    </row>
    <row r="35" spans="1:84" ht="20.100000000000001" customHeight="1" x14ac:dyDescent="0.15">
      <c r="A35" s="25"/>
      <c r="B35" s="3"/>
      <c r="C35" s="272" t="s">
        <v>143</v>
      </c>
      <c r="D35" s="273"/>
      <c r="E35" s="273"/>
      <c r="F35" s="273"/>
      <c r="G35" s="273"/>
      <c r="H35" s="273"/>
      <c r="I35" s="273"/>
      <c r="J35" s="273"/>
      <c r="K35" s="273"/>
      <c r="L35" s="273"/>
      <c r="M35" s="274"/>
      <c r="N35" s="276" t="str">
        <f>IF(KGN&lt;&gt;"",KGN&amp;"軽減","")</f>
        <v/>
      </c>
      <c r="O35" s="276"/>
      <c r="P35" s="276"/>
      <c r="Q35" s="276"/>
      <c r="R35" s="277"/>
      <c r="S35" s="269">
        <f>ROUNDUP(S33*(1-BN30),0)</f>
        <v>0</v>
      </c>
      <c r="T35" s="269"/>
      <c r="U35" s="269"/>
      <c r="V35" s="269"/>
      <c r="W35" s="73" t="s">
        <v>29</v>
      </c>
      <c r="X35" s="278" t="str">
        <f>IF(KGN&lt;&gt;"",KGN&amp;"軽減","")</f>
        <v/>
      </c>
      <c r="Y35" s="278"/>
      <c r="Z35" s="278"/>
      <c r="AA35" s="278"/>
      <c r="AB35" s="278"/>
      <c r="AC35" s="269">
        <f>ROUNDUP(AC33*(1-BN30),0)</f>
        <v>0</v>
      </c>
      <c r="AD35" s="269"/>
      <c r="AE35" s="269"/>
      <c r="AF35" s="269"/>
      <c r="AG35" s="73" t="s">
        <v>29</v>
      </c>
      <c r="AH35" s="278" t="str">
        <f>IF(KGN&lt;&gt;"",KGN&amp;"軽減","")</f>
        <v/>
      </c>
      <c r="AI35" s="278"/>
      <c r="AJ35" s="278"/>
      <c r="AK35" s="278"/>
      <c r="AL35" s="278"/>
      <c r="AM35" s="269">
        <f>ROUNDUP(AM33*(1-BN30),0)</f>
        <v>0</v>
      </c>
      <c r="AN35" s="269"/>
      <c r="AO35" s="269"/>
      <c r="AP35" s="269"/>
      <c r="AQ35" s="139" t="s">
        <v>29</v>
      </c>
      <c r="AR35" s="270" t="str">
        <f>IF(KGN&lt;&gt;"",KGN&amp;"軽減","")</f>
        <v/>
      </c>
      <c r="AS35" s="270"/>
      <c r="AT35" s="270"/>
      <c r="AU35" s="270"/>
      <c r="AV35" s="270"/>
      <c r="AW35" s="271">
        <f>ROUNDUP(AW33*(1-BN30),0)+ROUNDUP(AW34*(1-BN30),0)</f>
        <v>0</v>
      </c>
      <c r="AX35" s="271"/>
      <c r="AY35" s="271"/>
      <c r="AZ35" s="271"/>
      <c r="BA35" s="187" t="s">
        <v>29</v>
      </c>
      <c r="BB35" s="134"/>
      <c r="BC35" s="135"/>
      <c r="BD35" s="135"/>
      <c r="BF35" s="35"/>
      <c r="BG35" s="35"/>
      <c r="BH35" s="178"/>
      <c r="BI35" s="178"/>
      <c r="BJ35" s="184"/>
      <c r="BK35" s="178"/>
      <c r="BL35" s="36"/>
      <c r="BM35" s="36"/>
      <c r="BN35" s="49"/>
      <c r="BO35" s="49"/>
      <c r="BP35" s="49"/>
      <c r="BQ35" s="49"/>
      <c r="BR35" s="49"/>
      <c r="BS35" s="49"/>
      <c r="BT35" s="49"/>
      <c r="BU35" s="49"/>
      <c r="BV35" s="49"/>
      <c r="BW35" s="49"/>
      <c r="BX35" s="49"/>
      <c r="BY35" s="49"/>
      <c r="CA35" s="64">
        <v>0</v>
      </c>
      <c r="CB35" s="36"/>
      <c r="CC35" s="36"/>
      <c r="CD35" s="57">
        <v>7700000</v>
      </c>
      <c r="CE35" s="57">
        <v>0.95</v>
      </c>
      <c r="CF35" s="57">
        <v>1455000</v>
      </c>
    </row>
    <row r="36" spans="1:84" ht="20.100000000000001" customHeight="1" x14ac:dyDescent="0.15">
      <c r="A36" s="25"/>
      <c r="B36" s="3"/>
      <c r="C36" s="272" t="s">
        <v>144</v>
      </c>
      <c r="D36" s="273"/>
      <c r="E36" s="273"/>
      <c r="F36" s="273"/>
      <c r="G36" s="273"/>
      <c r="H36" s="273"/>
      <c r="I36" s="273"/>
      <c r="J36" s="273"/>
      <c r="K36" s="273"/>
      <c r="L36" s="273"/>
      <c r="M36" s="274"/>
      <c r="N36" s="275">
        <f>IF(KANYU="","",TRUNC(S32+S33-S35,-2))</f>
        <v>0</v>
      </c>
      <c r="O36" s="269"/>
      <c r="P36" s="269"/>
      <c r="Q36" s="269"/>
      <c r="R36" s="269"/>
      <c r="S36" s="269"/>
      <c r="T36" s="269"/>
      <c r="U36" s="269"/>
      <c r="V36" s="269"/>
      <c r="W36" s="73" t="s">
        <v>29</v>
      </c>
      <c r="X36" s="269">
        <f>IF(KANYU="","",TRUNC(AC32+AC33-AC35,-2))</f>
        <v>0</v>
      </c>
      <c r="Y36" s="269"/>
      <c r="Z36" s="269"/>
      <c r="AA36" s="269"/>
      <c r="AB36" s="269"/>
      <c r="AC36" s="269"/>
      <c r="AD36" s="269"/>
      <c r="AE36" s="269"/>
      <c r="AF36" s="269"/>
      <c r="AG36" s="73" t="s">
        <v>29</v>
      </c>
      <c r="AH36" s="269">
        <f>IF(KANYU="","",TRUNC(AM32+AM33-AM35,-2))</f>
        <v>0</v>
      </c>
      <c r="AI36" s="269"/>
      <c r="AJ36" s="269"/>
      <c r="AK36" s="269"/>
      <c r="AL36" s="269"/>
      <c r="AM36" s="269"/>
      <c r="AN36" s="269"/>
      <c r="AO36" s="269"/>
      <c r="AP36" s="269"/>
      <c r="AQ36" s="139" t="s">
        <v>29</v>
      </c>
      <c r="AR36" s="271">
        <f>IF(KANYU="","",TRUNC(AW32+AW33+AW34-AW35,-2))</f>
        <v>0</v>
      </c>
      <c r="AS36" s="271"/>
      <c r="AT36" s="271"/>
      <c r="AU36" s="271"/>
      <c r="AV36" s="271"/>
      <c r="AW36" s="271"/>
      <c r="AX36" s="271"/>
      <c r="AY36" s="271"/>
      <c r="AZ36" s="271"/>
      <c r="BA36" s="187" t="s">
        <v>29</v>
      </c>
      <c r="BB36" s="134"/>
      <c r="BC36" s="135"/>
      <c r="BD36" s="135"/>
      <c r="BF36" s="35"/>
      <c r="BG36" s="35" t="s">
        <v>145</v>
      </c>
      <c r="BH36" s="178"/>
      <c r="BI36" s="178"/>
      <c r="BJ36" s="184">
        <f>IF(AND(S37&gt;0,AC37&gt;0),AC33,AC33-(COUNTIF($G$9:$G$16,"●")*SI_KIN))</f>
        <v>0</v>
      </c>
      <c r="BK36" s="35"/>
      <c r="BL36" s="36"/>
      <c r="BM36" s="36"/>
      <c r="BN36" s="49"/>
      <c r="BO36" s="49"/>
      <c r="BP36" s="49"/>
      <c r="BQ36" s="49"/>
      <c r="BR36" s="49"/>
      <c r="BS36" s="49"/>
      <c r="BT36" s="49"/>
      <c r="BU36" s="49"/>
      <c r="BV36" s="49"/>
      <c r="BW36" s="49"/>
      <c r="BX36" s="49"/>
      <c r="BY36" s="49"/>
      <c r="BZ36" s="49"/>
      <c r="CA36" s="64">
        <v>0</v>
      </c>
      <c r="CB36" s="36"/>
      <c r="CC36" s="36"/>
      <c r="CD36" s="57">
        <v>10000000</v>
      </c>
      <c r="CE36" s="57"/>
      <c r="CF36" s="57">
        <v>1955000</v>
      </c>
    </row>
    <row r="37" spans="1:84" ht="20.100000000000001" customHeight="1" x14ac:dyDescent="0.15">
      <c r="A37" s="25"/>
      <c r="B37" s="3"/>
      <c r="C37" s="264" t="s">
        <v>146</v>
      </c>
      <c r="D37" s="265"/>
      <c r="E37" s="265"/>
      <c r="F37" s="265"/>
      <c r="G37" s="265"/>
      <c r="H37" s="265"/>
      <c r="I37" s="265"/>
      <c r="J37" s="265"/>
      <c r="K37" s="265"/>
      <c r="L37" s="265"/>
      <c r="M37" s="266"/>
      <c r="N37" s="267" t="s">
        <v>147</v>
      </c>
      <c r="O37" s="268"/>
      <c r="P37" s="268"/>
      <c r="Q37" s="268"/>
      <c r="R37" s="268"/>
      <c r="S37" s="253">
        <f>IF(KANYU="","",IF(N36&gt;IR_GND,N36-IR_GND,0))</f>
        <v>0</v>
      </c>
      <c r="T37" s="253"/>
      <c r="U37" s="253"/>
      <c r="V37" s="253"/>
      <c r="W37" s="177" t="s">
        <v>29</v>
      </c>
      <c r="X37" s="268" t="s">
        <v>148</v>
      </c>
      <c r="Y37" s="268"/>
      <c r="Z37" s="268"/>
      <c r="AA37" s="268"/>
      <c r="AB37" s="268"/>
      <c r="AC37" s="253">
        <f>IF(KANYU="","",IF(X36&gt;SI_GND,X36-SI_GND,0))</f>
        <v>0</v>
      </c>
      <c r="AD37" s="253"/>
      <c r="AE37" s="253"/>
      <c r="AF37" s="253"/>
      <c r="AG37" s="177" t="s">
        <v>29</v>
      </c>
      <c r="AH37" s="268" t="s">
        <v>149</v>
      </c>
      <c r="AI37" s="268"/>
      <c r="AJ37" s="268"/>
      <c r="AK37" s="268"/>
      <c r="AL37" s="268"/>
      <c r="AM37" s="253">
        <f>IF(KANYU="","",IF(AH36&gt;KG_GND,AH36-KG_GND,0))</f>
        <v>0</v>
      </c>
      <c r="AN37" s="253"/>
      <c r="AO37" s="253"/>
      <c r="AP37" s="253"/>
      <c r="AQ37" s="143" t="s">
        <v>29</v>
      </c>
      <c r="AR37" s="254">
        <f>GND</f>
        <v>30000</v>
      </c>
      <c r="AS37" s="254"/>
      <c r="AT37" s="254"/>
      <c r="AU37" s="254"/>
      <c r="AV37" s="254"/>
      <c r="AW37" s="255">
        <f>IF(KANYU="","",IF(AR36&gt;GND,AR36-GND,0))</f>
        <v>0</v>
      </c>
      <c r="AX37" s="255"/>
      <c r="AY37" s="255"/>
      <c r="AZ37" s="255"/>
      <c r="BA37" s="188" t="s">
        <v>29</v>
      </c>
      <c r="BB37" s="134"/>
      <c r="BC37" s="135"/>
      <c r="BD37" s="135"/>
      <c r="BF37" s="35"/>
      <c r="BG37" s="256" t="str">
        <f>X35</f>
        <v/>
      </c>
      <c r="BH37" s="256"/>
      <c r="BI37" s="256"/>
      <c r="BJ37" s="59">
        <f>BJ36*(1-$BN$30)</f>
        <v>0</v>
      </c>
      <c r="BK37" s="35"/>
      <c r="BL37" s="36"/>
      <c r="BM37" s="36"/>
      <c r="BN37" s="49"/>
      <c r="BO37" s="49"/>
      <c r="BP37" s="49"/>
      <c r="BQ37" s="49"/>
      <c r="BR37" s="49"/>
      <c r="BS37" s="49"/>
      <c r="BT37" s="49"/>
      <c r="BU37" s="49"/>
      <c r="BV37" s="49"/>
      <c r="BW37" s="49"/>
      <c r="BX37" s="49"/>
      <c r="BY37" s="49" t="s">
        <v>46</v>
      </c>
      <c r="BZ37" s="49" t="s">
        <v>40</v>
      </c>
      <c r="CA37" s="64"/>
      <c r="CB37" s="36"/>
      <c r="CC37" s="36"/>
      <c r="CD37" s="49"/>
      <c r="CE37" s="49"/>
      <c r="CF37" s="49"/>
    </row>
    <row r="38" spans="1:84" ht="20.100000000000001" customHeight="1" x14ac:dyDescent="0.15">
      <c r="A38" s="25"/>
      <c r="B38" s="3"/>
      <c r="C38" s="257" t="s">
        <v>88</v>
      </c>
      <c r="D38" s="258"/>
      <c r="E38" s="258"/>
      <c r="F38" s="258"/>
      <c r="G38" s="258"/>
      <c r="H38" s="258"/>
      <c r="I38" s="258"/>
      <c r="J38" s="258"/>
      <c r="K38" s="258"/>
      <c r="L38" s="258"/>
      <c r="M38" s="259"/>
      <c r="N38" s="260">
        <f>IF(KANYU="","",ROUNDDOWN(S32+S33-S37,-2))</f>
        <v>0</v>
      </c>
      <c r="O38" s="261"/>
      <c r="P38" s="261"/>
      <c r="Q38" s="261"/>
      <c r="R38" s="261"/>
      <c r="S38" s="261"/>
      <c r="T38" s="261"/>
      <c r="U38" s="261"/>
      <c r="V38" s="261"/>
      <c r="W38" s="74" t="s">
        <v>29</v>
      </c>
      <c r="X38" s="260">
        <f>IF(KANYU="","",ROUNDDOWN(AC32+AC33-AC37,-2))</f>
        <v>0</v>
      </c>
      <c r="Y38" s="261"/>
      <c r="Z38" s="261"/>
      <c r="AA38" s="261"/>
      <c r="AB38" s="261"/>
      <c r="AC38" s="261"/>
      <c r="AD38" s="261"/>
      <c r="AE38" s="261"/>
      <c r="AF38" s="261"/>
      <c r="AG38" s="74" t="s">
        <v>29</v>
      </c>
      <c r="AH38" s="260">
        <f>IF(KANYU="","",ROUNDDOWN(AM32+AM33-AM37,-2))</f>
        <v>0</v>
      </c>
      <c r="AI38" s="261"/>
      <c r="AJ38" s="261"/>
      <c r="AK38" s="261"/>
      <c r="AL38" s="261"/>
      <c r="AM38" s="261"/>
      <c r="AN38" s="261"/>
      <c r="AO38" s="261"/>
      <c r="AP38" s="261"/>
      <c r="AQ38" s="144" t="s">
        <v>29</v>
      </c>
      <c r="AR38" s="262">
        <f>IF(KANYU="","",ROUNDDOWN(AW32+AW33+AW34-AW37,-2))</f>
        <v>0</v>
      </c>
      <c r="AS38" s="263"/>
      <c r="AT38" s="263"/>
      <c r="AU38" s="263"/>
      <c r="AV38" s="263"/>
      <c r="AW38" s="263"/>
      <c r="AX38" s="263"/>
      <c r="AY38" s="263"/>
      <c r="AZ38" s="263"/>
      <c r="BA38" s="189" t="s">
        <v>29</v>
      </c>
      <c r="BB38" s="145"/>
      <c r="BC38" s="146"/>
      <c r="BD38" s="146"/>
      <c r="BF38" s="35"/>
      <c r="BG38" s="35"/>
      <c r="BH38" s="35"/>
      <c r="BI38" s="35"/>
      <c r="BJ38" s="184">
        <f>IF(TRUNC(AC32+BJ36-BJ37,-2)&gt;SI_GND,SI_GND,TRUNC(AC32+BJ36-BJ37,-2))</f>
        <v>0</v>
      </c>
      <c r="BK38" s="35"/>
      <c r="BL38" s="36"/>
      <c r="BM38" s="36"/>
      <c r="BN38" s="49"/>
      <c r="BO38" s="49"/>
      <c r="BP38" s="49"/>
      <c r="BQ38" s="49"/>
      <c r="BR38" s="49"/>
      <c r="BS38" s="49"/>
      <c r="BT38" s="49"/>
      <c r="BU38" s="49"/>
      <c r="BV38" s="49"/>
      <c r="BW38" s="49"/>
      <c r="BX38" s="49"/>
      <c r="BY38" s="49"/>
      <c r="BZ38" s="49" t="s">
        <v>42</v>
      </c>
      <c r="CA38" s="64">
        <v>0</v>
      </c>
      <c r="CB38" s="36"/>
      <c r="CC38" s="36"/>
      <c r="CD38" s="63" t="s">
        <v>56</v>
      </c>
      <c r="CE38" s="49"/>
      <c r="CF38" s="49"/>
    </row>
    <row r="39" spans="1:84" ht="20.100000000000001" customHeight="1" x14ac:dyDescent="0.15">
      <c r="A39" s="25"/>
      <c r="B39" s="3"/>
      <c r="C39" s="242" t="str">
        <f>IF(KGN&lt;&gt;"","保険税額（軽減後）","")</f>
        <v/>
      </c>
      <c r="D39" s="243"/>
      <c r="E39" s="243"/>
      <c r="F39" s="243"/>
      <c r="G39" s="243"/>
      <c r="H39" s="243"/>
      <c r="I39" s="243"/>
      <c r="J39" s="243"/>
      <c r="K39" s="243"/>
      <c r="L39" s="243"/>
      <c r="M39" s="244"/>
      <c r="N39" s="245" t="str">
        <f>IF(KGN&lt;&gt;"",IF(KANYU="","",N36-S37),"")</f>
        <v/>
      </c>
      <c r="O39" s="246"/>
      <c r="P39" s="246"/>
      <c r="Q39" s="246"/>
      <c r="R39" s="246"/>
      <c r="S39" s="246"/>
      <c r="T39" s="246"/>
      <c r="U39" s="246"/>
      <c r="V39" s="247"/>
      <c r="W39" s="147" t="s">
        <v>29</v>
      </c>
      <c r="X39" s="248" t="str">
        <f>IF(KGN&lt;&gt;"",IF(KANYU="","",X36-AC37),"")</f>
        <v/>
      </c>
      <c r="Y39" s="246"/>
      <c r="Z39" s="246"/>
      <c r="AA39" s="246"/>
      <c r="AB39" s="246"/>
      <c r="AC39" s="246"/>
      <c r="AD39" s="246"/>
      <c r="AE39" s="246"/>
      <c r="AF39" s="247"/>
      <c r="AG39" s="147" t="s">
        <v>29</v>
      </c>
      <c r="AH39" s="248" t="str">
        <f>IF(KGN&lt;&gt;"",IF(KANYU="","",AH36-AM37),"")</f>
        <v/>
      </c>
      <c r="AI39" s="246"/>
      <c r="AJ39" s="246"/>
      <c r="AK39" s="246"/>
      <c r="AL39" s="246"/>
      <c r="AM39" s="246"/>
      <c r="AN39" s="246"/>
      <c r="AO39" s="246"/>
      <c r="AP39" s="247"/>
      <c r="AQ39" s="148" t="s">
        <v>29</v>
      </c>
      <c r="AR39" s="249" t="str">
        <f>IF(KGN&lt;&gt;"",IF(KANYU="","",AR36-AW37),"")</f>
        <v/>
      </c>
      <c r="AS39" s="250"/>
      <c r="AT39" s="250"/>
      <c r="AU39" s="250"/>
      <c r="AV39" s="250"/>
      <c r="AW39" s="250"/>
      <c r="AX39" s="250"/>
      <c r="AY39" s="250"/>
      <c r="AZ39" s="250"/>
      <c r="BA39" s="190" t="s">
        <v>29</v>
      </c>
      <c r="BB39" s="116"/>
      <c r="BC39" s="117"/>
      <c r="BD39" s="117"/>
      <c r="BF39" s="35"/>
      <c r="BG39" s="35"/>
      <c r="BH39" s="35"/>
      <c r="BI39" s="35"/>
      <c r="BJ39" s="35"/>
      <c r="BK39" s="35"/>
      <c r="BL39" s="36"/>
      <c r="BM39" s="36"/>
      <c r="BN39" s="49"/>
      <c r="BO39" s="49"/>
      <c r="BP39" s="49"/>
      <c r="BQ39" s="49"/>
      <c r="BR39" s="49"/>
      <c r="BS39" s="49"/>
      <c r="BT39" s="49"/>
      <c r="BU39" s="49"/>
      <c r="BV39" s="49"/>
      <c r="BW39" s="49"/>
      <c r="BX39" s="49"/>
      <c r="BY39" s="49"/>
      <c r="BZ39" s="49" t="s">
        <v>43</v>
      </c>
      <c r="CA39" s="64">
        <v>0</v>
      </c>
      <c r="CB39" s="36"/>
      <c r="CC39" s="36"/>
      <c r="CD39" s="57">
        <v>0</v>
      </c>
      <c r="CE39" s="57"/>
      <c r="CF39" s="57">
        <v>430000</v>
      </c>
    </row>
    <row r="40" spans="1:84" ht="16.899999999999999" customHeight="1" x14ac:dyDescent="0.15">
      <c r="A40" s="25"/>
      <c r="B40" s="43" t="s">
        <v>81</v>
      </c>
      <c r="C40" s="44"/>
      <c r="D40" s="44"/>
      <c r="E40" s="44"/>
      <c r="F40" s="44"/>
      <c r="G40" s="44"/>
      <c r="H40" s="44"/>
      <c r="I40" s="44"/>
      <c r="J40" s="44"/>
      <c r="K40" s="44"/>
      <c r="L40" s="44"/>
      <c r="M40" s="44"/>
      <c r="N40" s="4"/>
      <c r="O40" s="4"/>
      <c r="P40" s="4"/>
      <c r="Q40" s="4"/>
      <c r="R40" s="4"/>
      <c r="S40" s="4"/>
      <c r="T40" s="4"/>
      <c r="U40" s="4"/>
      <c r="V40" s="4"/>
      <c r="W40" s="5"/>
      <c r="X40" s="4"/>
      <c r="Y40" s="4"/>
      <c r="Z40" s="4"/>
      <c r="AA40" s="4"/>
      <c r="AB40" s="4"/>
      <c r="AC40" s="4"/>
      <c r="AD40" s="4"/>
      <c r="AE40" s="4"/>
      <c r="AF40" s="4"/>
      <c r="AG40" s="5"/>
      <c r="AH40" s="4"/>
      <c r="AI40" s="4"/>
      <c r="AJ40" s="4"/>
      <c r="AK40" s="4"/>
      <c r="AL40" s="4"/>
      <c r="AM40" s="4"/>
      <c r="AN40" s="4"/>
      <c r="AO40" s="4"/>
      <c r="AP40" s="4"/>
      <c r="AQ40" s="5"/>
      <c r="AR40" s="43"/>
      <c r="AS40" s="43"/>
      <c r="AT40" s="43"/>
      <c r="AU40" s="45"/>
      <c r="AV40" s="45"/>
      <c r="AW40" s="45"/>
      <c r="AX40" s="45"/>
      <c r="AY40" s="45"/>
      <c r="AZ40" s="45"/>
      <c r="BA40" s="46"/>
      <c r="BB40" s="251"/>
      <c r="BC40" s="252"/>
      <c r="BD40" s="252"/>
      <c r="BF40" s="35"/>
      <c r="BG40" s="35"/>
      <c r="BH40" s="35"/>
      <c r="BI40" s="35"/>
      <c r="BJ40" s="35"/>
      <c r="BK40" s="35"/>
      <c r="BL40" s="36"/>
      <c r="BM40" s="36"/>
      <c r="BN40" s="49"/>
      <c r="BO40" s="49"/>
      <c r="BP40" s="49"/>
      <c r="BQ40" s="49"/>
      <c r="BR40" s="49"/>
      <c r="BS40" s="49"/>
      <c r="BT40" s="49"/>
      <c r="BU40" s="49"/>
      <c r="BV40" s="49"/>
      <c r="BW40" s="49"/>
      <c r="BX40" s="49"/>
      <c r="BY40" s="49" t="s">
        <v>45</v>
      </c>
      <c r="BZ40" s="49" t="s">
        <v>40</v>
      </c>
      <c r="CA40" s="67">
        <v>660000</v>
      </c>
      <c r="CB40" s="36"/>
      <c r="CC40" s="36"/>
      <c r="CD40" s="57">
        <v>24000001</v>
      </c>
      <c r="CE40" s="57"/>
      <c r="CF40" s="57">
        <v>290000</v>
      </c>
    </row>
    <row r="41" spans="1:84" ht="16.899999999999999" customHeight="1" x14ac:dyDescent="0.15">
      <c r="A41" s="25"/>
      <c r="B41" s="236" t="s">
        <v>150</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F41" s="35"/>
      <c r="BG41" s="35"/>
      <c r="BH41" s="35"/>
      <c r="BI41" s="35"/>
      <c r="BJ41" s="35"/>
      <c r="BK41" s="35"/>
      <c r="BL41" s="36"/>
      <c r="BM41" s="36"/>
      <c r="BN41" s="49"/>
      <c r="BO41" s="49"/>
      <c r="BP41" s="49"/>
      <c r="BQ41" s="49"/>
      <c r="BR41" s="49"/>
      <c r="BS41" s="49"/>
      <c r="BT41" s="49"/>
      <c r="BU41" s="49"/>
      <c r="BV41" s="49"/>
      <c r="BW41" s="49"/>
      <c r="BX41" s="49"/>
      <c r="BY41" s="68"/>
      <c r="BZ41" s="68" t="s">
        <v>42</v>
      </c>
      <c r="CA41" s="69">
        <v>260000</v>
      </c>
      <c r="CB41" s="25"/>
      <c r="CC41" s="25"/>
      <c r="CD41" s="70">
        <v>24500001</v>
      </c>
      <c r="CE41" s="70"/>
      <c r="CF41" s="70">
        <v>150000</v>
      </c>
    </row>
    <row r="42" spans="1:84" ht="16.899999999999999" customHeight="1" thickBot="1" x14ac:dyDescent="0.2">
      <c r="A42" s="2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F42" s="35"/>
      <c r="BG42" s="35"/>
      <c r="BH42" s="35"/>
      <c r="BI42" s="35"/>
      <c r="BJ42" s="35"/>
      <c r="BK42" s="35"/>
      <c r="BL42" s="36"/>
      <c r="BM42" s="36"/>
      <c r="BN42" s="49"/>
      <c r="BO42" s="49"/>
      <c r="BP42" s="49"/>
      <c r="BQ42" s="49"/>
      <c r="BR42" s="49"/>
      <c r="BS42" s="49"/>
      <c r="BT42" s="49"/>
      <c r="BU42" s="49"/>
      <c r="BV42" s="49"/>
      <c r="BW42" s="49"/>
      <c r="BX42" s="49"/>
      <c r="BY42" s="68"/>
      <c r="BZ42" s="68" t="s">
        <v>43</v>
      </c>
      <c r="CA42" s="69">
        <v>170000</v>
      </c>
      <c r="CB42" s="25"/>
      <c r="CC42" s="25"/>
      <c r="CD42" s="70">
        <v>25000001</v>
      </c>
      <c r="CE42" s="70"/>
      <c r="CF42" s="70">
        <v>0</v>
      </c>
    </row>
    <row r="43" spans="1:84" s="10" customFormat="1" ht="16.899999999999999" customHeight="1" thickBot="1" x14ac:dyDescent="0.2">
      <c r="A43" s="25"/>
      <c r="B43" s="182" t="s">
        <v>151</v>
      </c>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237" t="s">
        <v>89</v>
      </c>
      <c r="AL43" s="238"/>
      <c r="AM43" s="239">
        <f>BN27</f>
        <v>0</v>
      </c>
      <c r="AN43" s="239"/>
      <c r="AO43" s="239"/>
      <c r="AP43" s="239"/>
      <c r="AQ43" s="239"/>
      <c r="AR43" s="175"/>
      <c r="AS43" s="240" t="str">
        <f>IF(AM43&gt;BP25,"軽減なし",IF(AM43&gt;BO25,"2割軽減",IF(AM43&gt;BN25,"5割軽減","7割軽減")))</f>
        <v>7割軽減</v>
      </c>
      <c r="AT43" s="240"/>
      <c r="AU43" s="240"/>
      <c r="AV43" s="241"/>
      <c r="AW43" s="182"/>
      <c r="AX43" s="182"/>
      <c r="AY43" s="182"/>
      <c r="AZ43" s="182"/>
      <c r="BA43" s="182"/>
      <c r="BB43" s="182"/>
      <c r="BC43" s="182"/>
      <c r="BD43" s="182"/>
      <c r="BE43" s="176"/>
      <c r="BF43" s="182"/>
      <c r="BG43" s="182"/>
      <c r="BH43" s="182"/>
      <c r="BI43" s="182"/>
      <c r="BJ43" s="182"/>
      <c r="BK43" s="182"/>
      <c r="BL43" s="25"/>
      <c r="BM43" s="25"/>
      <c r="BN43" s="68"/>
      <c r="BO43" s="68"/>
      <c r="BP43" s="68"/>
      <c r="BQ43" s="68"/>
      <c r="BR43" s="68"/>
      <c r="BS43" s="68"/>
      <c r="BT43" s="68"/>
      <c r="BU43" s="68"/>
      <c r="BV43" s="68"/>
      <c r="BW43" s="68"/>
      <c r="BX43" s="68"/>
      <c r="BY43" s="23"/>
      <c r="BZ43" s="23" t="s">
        <v>138</v>
      </c>
      <c r="CA43" s="69">
        <v>30000</v>
      </c>
    </row>
    <row r="44" spans="1:84" s="10" customFormat="1" ht="15" customHeight="1" x14ac:dyDescent="0.15">
      <c r="A44" s="25"/>
      <c r="B44" s="182" t="s">
        <v>152</v>
      </c>
      <c r="C44" s="25"/>
      <c r="D44" s="25"/>
      <c r="E44" s="25"/>
      <c r="F44" s="25"/>
      <c r="G44" s="25"/>
      <c r="H44" s="15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76"/>
      <c r="BF44" s="182"/>
      <c r="BG44" s="182"/>
      <c r="BH44" s="182"/>
      <c r="BI44" s="182"/>
      <c r="BJ44" s="182"/>
      <c r="BK44" s="182"/>
      <c r="BL44" s="25"/>
      <c r="BM44" s="25"/>
      <c r="BN44" s="68"/>
      <c r="BO44" s="68"/>
      <c r="BP44" s="68"/>
      <c r="BQ44" s="68"/>
      <c r="BR44" s="68"/>
      <c r="BS44" s="68"/>
      <c r="BT44" s="68"/>
      <c r="BU44" s="68"/>
      <c r="BV44" s="68"/>
      <c r="BW44" s="68"/>
      <c r="BX44" s="68"/>
      <c r="BY44" s="23"/>
      <c r="BZ44" s="23"/>
    </row>
    <row r="45" spans="1:84" s="10" customFormat="1" ht="15" customHeight="1" x14ac:dyDescent="0.15">
      <c r="A45" s="25"/>
      <c r="B45" s="182" t="s">
        <v>153</v>
      </c>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76"/>
      <c r="BF45" s="176"/>
      <c r="BG45" s="176"/>
      <c r="BH45" s="176"/>
      <c r="BI45" s="176"/>
      <c r="BJ45" s="176"/>
      <c r="BK45" s="176"/>
      <c r="BN45" s="23"/>
      <c r="BO45" s="23"/>
      <c r="BP45" s="23"/>
      <c r="BQ45" s="23"/>
      <c r="BR45" s="23"/>
      <c r="BS45" s="23"/>
      <c r="BT45" s="23"/>
      <c r="BU45" s="23"/>
      <c r="BV45" s="23"/>
      <c r="BW45" s="23"/>
      <c r="BX45" s="23"/>
      <c r="BY45" s="23"/>
      <c r="BZ45" s="23"/>
    </row>
    <row r="46" spans="1:84" s="10" customFormat="1" ht="15" customHeight="1" x14ac:dyDescent="0.15">
      <c r="A46" s="25"/>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76"/>
      <c r="BF46" s="176"/>
      <c r="BG46" s="176"/>
      <c r="BH46" s="176"/>
      <c r="BI46" s="176"/>
      <c r="BJ46" s="176"/>
      <c r="BK46" s="176"/>
      <c r="BN46" s="23"/>
      <c r="BO46" s="23"/>
      <c r="BP46" s="23"/>
      <c r="BQ46" s="23"/>
      <c r="BR46" s="23"/>
      <c r="BS46" s="23"/>
      <c r="BT46" s="23"/>
      <c r="BU46" s="23"/>
      <c r="BV46" s="23"/>
      <c r="BW46" s="23"/>
      <c r="BX46" s="23"/>
      <c r="BY46" s="23"/>
      <c r="BZ46" s="23"/>
    </row>
    <row r="47" spans="1:84" s="10" customFormat="1" ht="15" customHeight="1" x14ac:dyDescent="0.15">
      <c r="A47" s="25"/>
      <c r="B47" s="182"/>
      <c r="C47" s="182" t="s">
        <v>156</v>
      </c>
      <c r="D47" s="182" t="s">
        <v>157</v>
      </c>
      <c r="E47" s="182"/>
      <c r="F47" s="182"/>
      <c r="G47" s="182"/>
      <c r="H47" s="182"/>
      <c r="I47" s="182"/>
      <c r="J47" s="182" t="s">
        <v>158</v>
      </c>
      <c r="K47" s="182"/>
      <c r="L47" s="182"/>
      <c r="M47" s="182" t="s">
        <v>159</v>
      </c>
      <c r="N47" s="182"/>
      <c r="O47" s="182"/>
      <c r="P47" s="182"/>
      <c r="Q47" s="182"/>
      <c r="R47" s="182"/>
      <c r="S47" s="182"/>
      <c r="T47" s="182"/>
      <c r="U47" s="182"/>
      <c r="V47" s="182"/>
      <c r="W47" s="182"/>
      <c r="X47" s="182"/>
      <c r="Y47" s="182"/>
      <c r="Z47" s="182"/>
      <c r="AA47" s="182"/>
      <c r="AB47" s="182"/>
      <c r="AC47" s="182"/>
      <c r="AD47" s="182"/>
      <c r="AE47" s="182"/>
      <c r="AF47" s="182"/>
      <c r="AG47" s="25"/>
      <c r="AH47" s="182" t="s">
        <v>160</v>
      </c>
      <c r="AI47" s="182"/>
      <c r="AJ47" s="182" t="s">
        <v>161</v>
      </c>
      <c r="AK47" s="182"/>
      <c r="AL47" s="182"/>
      <c r="AM47" s="182"/>
      <c r="AN47" s="182"/>
      <c r="AO47" s="182"/>
      <c r="AP47" s="182"/>
      <c r="AQ47" s="182"/>
      <c r="AR47" s="182"/>
      <c r="AS47" s="182"/>
      <c r="AT47" s="182"/>
      <c r="AU47" s="182"/>
      <c r="AV47" s="182"/>
      <c r="AW47" s="182"/>
      <c r="AX47" s="182"/>
      <c r="AY47" s="182"/>
      <c r="AZ47" s="182"/>
      <c r="BA47" s="182"/>
      <c r="BB47" s="182"/>
      <c r="BC47" s="182"/>
      <c r="BD47" s="182"/>
      <c r="BE47" s="176"/>
      <c r="BF47" s="176"/>
      <c r="BG47" s="176"/>
      <c r="BH47" s="176"/>
      <c r="BI47" s="176"/>
      <c r="BJ47" s="176"/>
      <c r="BK47" s="176"/>
      <c r="BN47" s="23"/>
      <c r="BO47" s="23"/>
      <c r="BP47" s="23"/>
      <c r="BQ47" s="23"/>
      <c r="BR47" s="23"/>
      <c r="BS47" s="23"/>
      <c r="BT47" s="23"/>
      <c r="BU47" s="23"/>
      <c r="BV47" s="23"/>
      <c r="BW47" s="23"/>
      <c r="BX47" s="23"/>
      <c r="BY47" s="23"/>
      <c r="BZ47" s="23"/>
    </row>
    <row r="48" spans="1:84" s="10" customFormat="1" ht="15" customHeight="1" x14ac:dyDescent="0.2">
      <c r="A48" s="25"/>
      <c r="B48" s="182"/>
      <c r="C48" s="182" t="s">
        <v>162</v>
      </c>
      <c r="D48" s="182"/>
      <c r="E48" s="182"/>
      <c r="F48" s="182"/>
      <c r="G48" s="182"/>
      <c r="H48" s="182"/>
      <c r="I48" s="182"/>
      <c r="J48" s="182"/>
      <c r="K48" s="182"/>
      <c r="L48" s="182"/>
      <c r="M48" s="182"/>
      <c r="N48" s="182"/>
      <c r="O48" s="182"/>
      <c r="P48" s="182"/>
      <c r="Q48" s="182"/>
      <c r="R48" s="182"/>
      <c r="S48" s="182"/>
      <c r="T48" s="228" t="s">
        <v>163</v>
      </c>
      <c r="U48" s="228"/>
      <c r="V48" s="228"/>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76"/>
      <c r="BF48" s="176"/>
      <c r="BG48" s="176"/>
      <c r="BH48" s="176"/>
      <c r="BI48" s="176"/>
      <c r="BJ48" s="176"/>
      <c r="BK48" s="176"/>
      <c r="BN48" s="23"/>
      <c r="BO48" s="23"/>
      <c r="BP48" s="23"/>
      <c r="BQ48" s="23"/>
      <c r="BR48" s="23"/>
      <c r="BS48" s="23"/>
      <c r="BT48" s="23"/>
      <c r="BU48" s="23"/>
      <c r="BV48" s="23"/>
      <c r="BW48" s="23"/>
      <c r="BX48" s="23"/>
      <c r="BY48" s="23"/>
      <c r="BZ48" s="23"/>
    </row>
    <row r="49" spans="1:78" s="10" customFormat="1" ht="15" customHeight="1" x14ac:dyDescent="0.15">
      <c r="A49" s="25"/>
      <c r="B49" s="182"/>
      <c r="C49" s="226" t="s">
        <v>164</v>
      </c>
      <c r="D49" s="214"/>
      <c r="E49" s="214"/>
      <c r="F49" s="214"/>
      <c r="G49" s="214"/>
      <c r="H49" s="214"/>
      <c r="I49" s="214"/>
      <c r="J49" s="214"/>
      <c r="K49" s="214"/>
      <c r="L49" s="214"/>
      <c r="M49" s="214"/>
      <c r="N49" s="215"/>
      <c r="O49" s="219" t="s">
        <v>165</v>
      </c>
      <c r="P49" s="219"/>
      <c r="Q49" s="219"/>
      <c r="R49" s="219"/>
      <c r="S49" s="219"/>
      <c r="T49" s="219"/>
      <c r="U49" s="219"/>
      <c r="V49" s="219"/>
      <c r="W49" s="156"/>
      <c r="X49" s="157"/>
      <c r="Y49" s="157"/>
      <c r="Z49" s="157"/>
      <c r="AA49" s="157"/>
      <c r="AB49" s="157"/>
      <c r="AC49" s="157"/>
      <c r="AD49" s="25"/>
      <c r="AE49" s="25"/>
      <c r="AF49" s="182"/>
      <c r="AG49" s="182"/>
      <c r="AH49" s="182" t="s">
        <v>166</v>
      </c>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76"/>
      <c r="BF49" s="176"/>
      <c r="BG49" s="176"/>
      <c r="BH49" s="176"/>
      <c r="BI49" s="176"/>
      <c r="BJ49" s="176"/>
      <c r="BK49" s="176"/>
      <c r="BN49" s="23"/>
      <c r="BO49" s="23"/>
      <c r="BP49" s="23"/>
      <c r="BQ49" s="23"/>
      <c r="BR49" s="23"/>
      <c r="BS49" s="23"/>
      <c r="BT49" s="23"/>
      <c r="BU49" s="23"/>
      <c r="BV49" s="23"/>
      <c r="BW49" s="23"/>
      <c r="BX49" s="23"/>
      <c r="BY49" s="23"/>
      <c r="BZ49" s="23"/>
    </row>
    <row r="50" spans="1:78" s="10" customFormat="1" ht="15" customHeight="1" x14ac:dyDescent="0.15">
      <c r="A50" s="25"/>
      <c r="B50" s="182"/>
      <c r="C50" s="226" t="s">
        <v>167</v>
      </c>
      <c r="D50" s="214"/>
      <c r="E50" s="214"/>
      <c r="F50" s="214"/>
      <c r="G50" s="214"/>
      <c r="H50" s="214"/>
      <c r="I50" s="215"/>
      <c r="J50" s="226" t="s">
        <v>168</v>
      </c>
      <c r="K50" s="214"/>
      <c r="L50" s="214"/>
      <c r="M50" s="214"/>
      <c r="N50" s="215"/>
      <c r="O50" s="219"/>
      <c r="P50" s="219"/>
      <c r="Q50" s="219"/>
      <c r="R50" s="219"/>
      <c r="S50" s="219"/>
      <c r="T50" s="219"/>
      <c r="U50" s="219"/>
      <c r="V50" s="219"/>
      <c r="W50" s="156"/>
      <c r="X50" s="157"/>
      <c r="Y50" s="157"/>
      <c r="Z50" s="157"/>
      <c r="AA50" s="157"/>
      <c r="AB50" s="157"/>
      <c r="AC50" s="157"/>
      <c r="AD50" s="25"/>
      <c r="AE50" s="25"/>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76"/>
      <c r="BF50" s="176"/>
      <c r="BG50" s="176"/>
      <c r="BH50" s="176"/>
      <c r="BI50" s="176"/>
      <c r="BJ50" s="176"/>
      <c r="BK50" s="176"/>
      <c r="BN50" s="23"/>
      <c r="BO50" s="23"/>
      <c r="BP50" s="23"/>
      <c r="BQ50" s="23"/>
      <c r="BR50" s="23"/>
      <c r="BS50" s="23"/>
      <c r="BT50" s="23"/>
      <c r="BU50" s="23"/>
      <c r="BV50" s="23"/>
      <c r="BW50" s="23"/>
      <c r="BX50" s="23"/>
      <c r="BY50" s="23"/>
      <c r="BZ50" s="23"/>
    </row>
    <row r="51" spans="1:78" s="10" customFormat="1" ht="15" customHeight="1" x14ac:dyDescent="0.15">
      <c r="A51" s="25"/>
      <c r="B51" s="182"/>
      <c r="C51" s="226">
        <v>0</v>
      </c>
      <c r="D51" s="214"/>
      <c r="E51" s="214"/>
      <c r="F51" s="214"/>
      <c r="G51" s="214"/>
      <c r="H51" s="214"/>
      <c r="I51" s="215"/>
      <c r="J51" s="213">
        <v>649999</v>
      </c>
      <c r="K51" s="214"/>
      <c r="L51" s="214"/>
      <c r="M51" s="214"/>
      <c r="N51" s="215"/>
      <c r="O51" s="234">
        <v>0</v>
      </c>
      <c r="P51" s="234"/>
      <c r="Q51" s="234"/>
      <c r="R51" s="234"/>
      <c r="S51" s="234"/>
      <c r="T51" s="234"/>
      <c r="U51" s="234"/>
      <c r="V51" s="234"/>
      <c r="W51" s="156"/>
      <c r="X51" s="157"/>
      <c r="Y51" s="157"/>
      <c r="Z51" s="157"/>
      <c r="AA51" s="157"/>
      <c r="AB51" s="157"/>
      <c r="AC51" s="157"/>
      <c r="AD51" s="25"/>
      <c r="AE51" s="25"/>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76"/>
      <c r="BF51" s="176"/>
      <c r="BG51" s="176"/>
      <c r="BH51" s="176"/>
      <c r="BI51" s="176"/>
      <c r="BJ51" s="176"/>
      <c r="BK51" s="176"/>
      <c r="BN51" s="23"/>
      <c r="BO51" s="23"/>
      <c r="BP51" s="23"/>
      <c r="BQ51" s="23"/>
      <c r="BR51" s="23"/>
      <c r="BS51" s="23"/>
      <c r="BT51" s="23"/>
      <c r="BU51" s="23"/>
      <c r="BV51" s="23"/>
      <c r="BW51" s="23"/>
      <c r="BX51" s="23"/>
      <c r="BY51" s="23"/>
      <c r="BZ51" s="23"/>
    </row>
    <row r="52" spans="1:78" s="10" customFormat="1" ht="15" customHeight="1" x14ac:dyDescent="0.15">
      <c r="A52" s="25"/>
      <c r="B52" s="182"/>
      <c r="C52" s="213">
        <v>650000</v>
      </c>
      <c r="D52" s="214"/>
      <c r="E52" s="214"/>
      <c r="F52" s="214"/>
      <c r="G52" s="214"/>
      <c r="H52" s="214"/>
      <c r="I52" s="215"/>
      <c r="J52" s="213">
        <v>1899999</v>
      </c>
      <c r="K52" s="214"/>
      <c r="L52" s="214"/>
      <c r="M52" s="214"/>
      <c r="N52" s="215"/>
      <c r="O52" s="234" t="s">
        <v>169</v>
      </c>
      <c r="P52" s="234"/>
      <c r="Q52" s="234"/>
      <c r="R52" s="234"/>
      <c r="S52" s="234"/>
      <c r="T52" s="234"/>
      <c r="U52" s="234"/>
      <c r="V52" s="234"/>
      <c r="W52" s="156"/>
      <c r="X52" s="157"/>
      <c r="Y52" s="157"/>
      <c r="Z52" s="157"/>
      <c r="AA52" s="157"/>
      <c r="AB52" s="157"/>
      <c r="AC52" s="157"/>
      <c r="AD52" s="25"/>
      <c r="AE52" s="25"/>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76"/>
      <c r="BF52" s="176"/>
      <c r="BG52" s="176"/>
      <c r="BH52" s="176"/>
      <c r="BI52" s="176"/>
      <c r="BJ52" s="176"/>
      <c r="BK52" s="176"/>
      <c r="BN52" s="23"/>
      <c r="BO52" s="23"/>
      <c r="BP52" s="23"/>
      <c r="BQ52" s="23"/>
      <c r="BR52" s="23"/>
      <c r="BS52" s="23"/>
      <c r="BT52" s="23"/>
      <c r="BU52" s="23"/>
      <c r="BV52" s="23"/>
      <c r="BW52" s="23"/>
      <c r="BX52" s="23"/>
      <c r="BY52" s="23"/>
      <c r="BZ52" s="23"/>
    </row>
    <row r="53" spans="1:78" s="10" customFormat="1" ht="15" customHeight="1" x14ac:dyDescent="0.15">
      <c r="A53" s="25"/>
      <c r="B53" s="182"/>
      <c r="C53" s="213">
        <v>1628000</v>
      </c>
      <c r="D53" s="214"/>
      <c r="E53" s="214"/>
      <c r="F53" s="214"/>
      <c r="G53" s="214"/>
      <c r="H53" s="214"/>
      <c r="I53" s="215"/>
      <c r="J53" s="213">
        <v>1799999</v>
      </c>
      <c r="K53" s="214"/>
      <c r="L53" s="214"/>
      <c r="M53" s="214"/>
      <c r="N53" s="215"/>
      <c r="O53" s="234" t="s">
        <v>170</v>
      </c>
      <c r="P53" s="234"/>
      <c r="Q53" s="234"/>
      <c r="R53" s="234"/>
      <c r="S53" s="234"/>
      <c r="T53" s="234"/>
      <c r="U53" s="234"/>
      <c r="V53" s="234"/>
      <c r="W53" s="156"/>
      <c r="X53" s="157"/>
      <c r="Y53" s="157"/>
      <c r="Z53" s="157"/>
      <c r="AA53" s="157"/>
      <c r="AB53" s="157"/>
      <c r="AC53" s="157"/>
      <c r="AD53" s="25"/>
      <c r="AE53" s="25"/>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76"/>
      <c r="BF53" s="176"/>
      <c r="BG53" s="176"/>
      <c r="BH53" s="176"/>
      <c r="BI53" s="176"/>
      <c r="BJ53" s="176"/>
      <c r="BK53" s="176"/>
      <c r="BN53" s="23"/>
      <c r="BO53" s="23"/>
      <c r="BP53" s="23"/>
      <c r="BQ53" s="23"/>
      <c r="BR53" s="23"/>
      <c r="BS53" s="23"/>
      <c r="BT53" s="23"/>
      <c r="BU53" s="23"/>
      <c r="BV53" s="23"/>
      <c r="BW53" s="23"/>
      <c r="BX53" s="23"/>
      <c r="BY53" s="23"/>
      <c r="BZ53" s="23"/>
    </row>
    <row r="54" spans="1:78" s="10" customFormat="1" ht="15" customHeight="1" x14ac:dyDescent="0.15">
      <c r="A54" s="25"/>
      <c r="B54" s="182"/>
      <c r="C54" s="213">
        <v>1900000</v>
      </c>
      <c r="D54" s="214"/>
      <c r="E54" s="214"/>
      <c r="F54" s="214"/>
      <c r="G54" s="214"/>
      <c r="H54" s="214"/>
      <c r="I54" s="215"/>
      <c r="J54" s="213">
        <v>3599999</v>
      </c>
      <c r="K54" s="214"/>
      <c r="L54" s="214"/>
      <c r="M54" s="214"/>
      <c r="N54" s="215"/>
      <c r="O54" s="234" t="s">
        <v>171</v>
      </c>
      <c r="P54" s="234"/>
      <c r="Q54" s="234"/>
      <c r="R54" s="234"/>
      <c r="S54" s="234"/>
      <c r="T54" s="234"/>
      <c r="U54" s="234"/>
      <c r="V54" s="234"/>
      <c r="W54" s="156"/>
      <c r="X54" s="157"/>
      <c r="Y54" s="157"/>
      <c r="Z54" s="157"/>
      <c r="AA54" s="157"/>
      <c r="AB54" s="157"/>
      <c r="AC54" s="157"/>
      <c r="AD54" s="25"/>
      <c r="AE54" s="25"/>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76"/>
      <c r="BF54" s="176"/>
      <c r="BG54" s="176"/>
      <c r="BH54" s="176"/>
      <c r="BI54" s="176"/>
      <c r="BJ54" s="176"/>
      <c r="BK54" s="176"/>
      <c r="BN54" s="23"/>
      <c r="BO54" s="23"/>
      <c r="BP54" s="23"/>
      <c r="BQ54" s="23"/>
      <c r="BR54" s="23"/>
      <c r="BS54" s="23"/>
      <c r="BT54" s="23"/>
      <c r="BU54" s="23"/>
      <c r="BV54" s="23"/>
      <c r="BW54" s="23"/>
      <c r="BX54" s="23"/>
      <c r="BY54" s="23"/>
      <c r="BZ54" s="23"/>
    </row>
    <row r="55" spans="1:78" s="10" customFormat="1" ht="15" customHeight="1" x14ac:dyDescent="0.15">
      <c r="A55" s="25"/>
      <c r="B55" s="182"/>
      <c r="C55" s="213">
        <v>3600000</v>
      </c>
      <c r="D55" s="214"/>
      <c r="E55" s="214"/>
      <c r="F55" s="214"/>
      <c r="G55" s="214"/>
      <c r="H55" s="214"/>
      <c r="I55" s="215"/>
      <c r="J55" s="213">
        <v>6599999</v>
      </c>
      <c r="K55" s="214"/>
      <c r="L55" s="214"/>
      <c r="M55" s="214"/>
      <c r="N55" s="215"/>
      <c r="O55" s="234" t="s">
        <v>172</v>
      </c>
      <c r="P55" s="234"/>
      <c r="Q55" s="234"/>
      <c r="R55" s="234"/>
      <c r="S55" s="234"/>
      <c r="T55" s="234"/>
      <c r="U55" s="234"/>
      <c r="V55" s="234"/>
      <c r="W55" s="156"/>
      <c r="X55" s="157"/>
      <c r="Y55" s="157"/>
      <c r="Z55" s="157"/>
      <c r="AA55" s="157"/>
      <c r="AB55" s="157"/>
      <c r="AC55" s="157"/>
      <c r="AD55" s="25"/>
      <c r="AE55" s="25"/>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76"/>
      <c r="BF55" s="176"/>
      <c r="BG55" s="176"/>
      <c r="BH55" s="176"/>
      <c r="BI55" s="176"/>
      <c r="BJ55" s="176"/>
      <c r="BK55" s="176"/>
      <c r="BN55" s="23"/>
      <c r="BO55" s="23"/>
      <c r="BP55" s="23"/>
      <c r="BQ55" s="23"/>
      <c r="BR55" s="23"/>
      <c r="BS55" s="23"/>
      <c r="BT55" s="23"/>
      <c r="BU55" s="23"/>
      <c r="BV55" s="23"/>
      <c r="BW55" s="23"/>
      <c r="BX55" s="23"/>
      <c r="BY55" s="23"/>
      <c r="BZ55" s="23"/>
    </row>
    <row r="56" spans="1:78" s="10" customFormat="1" ht="15" customHeight="1" x14ac:dyDescent="0.15">
      <c r="A56" s="25"/>
      <c r="B56" s="182"/>
      <c r="C56" s="213">
        <v>6600000</v>
      </c>
      <c r="D56" s="214"/>
      <c r="E56" s="214"/>
      <c r="F56" s="214"/>
      <c r="G56" s="214"/>
      <c r="H56" s="214"/>
      <c r="I56" s="215"/>
      <c r="J56" s="213">
        <v>8499999</v>
      </c>
      <c r="K56" s="214"/>
      <c r="L56" s="214"/>
      <c r="M56" s="214"/>
      <c r="N56" s="215"/>
      <c r="O56" s="234" t="s">
        <v>173</v>
      </c>
      <c r="P56" s="234"/>
      <c r="Q56" s="234"/>
      <c r="R56" s="234"/>
      <c r="S56" s="234"/>
      <c r="T56" s="234"/>
      <c r="U56" s="234"/>
      <c r="V56" s="234"/>
      <c r="W56" s="156"/>
      <c r="X56" s="157"/>
      <c r="Y56" s="157"/>
      <c r="Z56" s="157"/>
      <c r="AA56" s="157"/>
      <c r="AB56" s="157"/>
      <c r="AC56" s="157"/>
      <c r="AD56" s="25"/>
      <c r="AE56" s="25"/>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76"/>
      <c r="BF56" s="176"/>
      <c r="BG56" s="176"/>
      <c r="BH56" s="176"/>
      <c r="BI56" s="176"/>
      <c r="BJ56" s="176"/>
      <c r="BK56" s="176"/>
      <c r="BN56" s="23"/>
      <c r="BO56" s="23"/>
      <c r="BP56" s="23"/>
      <c r="BQ56" s="23"/>
      <c r="BR56" s="23"/>
      <c r="BS56" s="23"/>
      <c r="BT56" s="23"/>
      <c r="BU56" s="23"/>
      <c r="BV56" s="23"/>
      <c r="BW56" s="23"/>
      <c r="BX56" s="23"/>
      <c r="BY56" s="23"/>
      <c r="BZ56" s="23"/>
    </row>
    <row r="57" spans="1:78" s="10" customFormat="1" ht="15" customHeight="1" x14ac:dyDescent="0.15">
      <c r="A57" s="25"/>
      <c r="B57" s="182"/>
      <c r="C57" s="213">
        <v>8500000</v>
      </c>
      <c r="D57" s="214"/>
      <c r="E57" s="214"/>
      <c r="F57" s="214"/>
      <c r="G57" s="214"/>
      <c r="H57" s="214"/>
      <c r="I57" s="215"/>
      <c r="J57" s="226"/>
      <c r="K57" s="214"/>
      <c r="L57" s="214"/>
      <c r="M57" s="214"/>
      <c r="N57" s="215"/>
      <c r="O57" s="234" t="s">
        <v>174</v>
      </c>
      <c r="P57" s="234"/>
      <c r="Q57" s="234"/>
      <c r="R57" s="234"/>
      <c r="S57" s="234"/>
      <c r="T57" s="234"/>
      <c r="U57" s="234"/>
      <c r="V57" s="234"/>
      <c r="W57" s="156"/>
      <c r="X57" s="157"/>
      <c r="Y57" s="157"/>
      <c r="Z57" s="157"/>
      <c r="AA57" s="157"/>
      <c r="AB57" s="157"/>
      <c r="AC57" s="157"/>
      <c r="AD57" s="25"/>
      <c r="AE57" s="25"/>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76"/>
      <c r="BF57" s="176"/>
      <c r="BG57" s="176"/>
      <c r="BH57" s="176"/>
      <c r="BI57" s="176"/>
      <c r="BJ57" s="176"/>
      <c r="BK57" s="176"/>
      <c r="BN57" s="23"/>
      <c r="BO57" s="23"/>
      <c r="BP57" s="23"/>
      <c r="BQ57" s="23"/>
      <c r="BR57" s="23"/>
      <c r="BS57" s="23"/>
      <c r="BT57" s="23"/>
      <c r="BU57" s="23"/>
      <c r="BV57" s="23"/>
      <c r="BW57" s="23"/>
      <c r="BX57" s="23"/>
      <c r="BY57" s="23"/>
      <c r="BZ57" s="23"/>
    </row>
    <row r="58" spans="1:78" s="10" customFormat="1" ht="15" customHeight="1" x14ac:dyDescent="0.15">
      <c r="A58" s="25"/>
      <c r="B58" s="182"/>
      <c r="C58" s="182" t="s">
        <v>175</v>
      </c>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76"/>
      <c r="BF58" s="176"/>
      <c r="BG58" s="176"/>
      <c r="BH58" s="176"/>
      <c r="BI58" s="176"/>
      <c r="BJ58" s="176"/>
      <c r="BK58" s="176"/>
      <c r="BN58" s="23"/>
      <c r="BO58" s="23"/>
      <c r="BP58" s="23"/>
      <c r="BQ58" s="23"/>
      <c r="BR58" s="23"/>
      <c r="BS58" s="23"/>
      <c r="BT58" s="23"/>
      <c r="BU58" s="23"/>
      <c r="BV58" s="23"/>
      <c r="BW58" s="23"/>
      <c r="BX58" s="23"/>
      <c r="BY58" s="23"/>
      <c r="BZ58" s="23"/>
    </row>
    <row r="59" spans="1:78" s="10" customFormat="1" ht="15" customHeight="1" x14ac:dyDescent="0.15">
      <c r="A59" s="25"/>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76"/>
      <c r="BF59" s="176"/>
      <c r="BG59" s="176"/>
      <c r="BH59" s="176"/>
      <c r="BI59" s="176"/>
      <c r="BJ59" s="176"/>
      <c r="BK59" s="176"/>
      <c r="BN59" s="23"/>
      <c r="BO59" s="23"/>
      <c r="BP59" s="23"/>
      <c r="BQ59" s="23"/>
      <c r="BR59" s="23"/>
      <c r="BS59" s="23"/>
      <c r="BT59" s="23"/>
      <c r="BU59" s="23"/>
      <c r="BV59" s="23"/>
      <c r="BW59" s="23"/>
      <c r="BX59" s="23"/>
      <c r="BY59" s="23"/>
      <c r="BZ59" s="23"/>
    </row>
    <row r="60" spans="1:78" s="10" customFormat="1" ht="15" customHeight="1" x14ac:dyDescent="0.15">
      <c r="A60" s="25"/>
      <c r="B60" s="182"/>
      <c r="C60" s="182" t="s">
        <v>156</v>
      </c>
      <c r="D60" s="182" t="s">
        <v>176</v>
      </c>
      <c r="E60" s="182"/>
      <c r="F60" s="182"/>
      <c r="G60" s="182"/>
      <c r="H60" s="182"/>
      <c r="I60" s="182"/>
      <c r="J60" s="182"/>
      <c r="K60" s="182"/>
      <c r="L60" s="182" t="s">
        <v>158</v>
      </c>
      <c r="M60" s="182"/>
      <c r="N60" s="182" t="s">
        <v>177</v>
      </c>
      <c r="O60" s="182"/>
      <c r="P60" s="182"/>
      <c r="Q60" s="182"/>
      <c r="R60" s="182"/>
      <c r="S60" s="182"/>
      <c r="T60" s="182"/>
      <c r="U60" s="182"/>
      <c r="V60" s="182"/>
      <c r="W60" s="182"/>
      <c r="X60" s="182"/>
      <c r="Y60" s="182"/>
      <c r="Z60" s="182"/>
      <c r="AA60" s="182"/>
      <c r="AB60" s="182"/>
      <c r="AC60" s="182"/>
      <c r="AD60" s="182"/>
      <c r="AE60" s="182"/>
      <c r="AF60" s="182"/>
      <c r="AG60" s="25"/>
      <c r="AH60" s="182" t="s">
        <v>160</v>
      </c>
      <c r="AI60" s="182"/>
      <c r="AJ60" s="182" t="s">
        <v>178</v>
      </c>
      <c r="AK60" s="182"/>
      <c r="AL60" s="182"/>
      <c r="AM60" s="182"/>
      <c r="AN60" s="25"/>
      <c r="AO60" s="182"/>
      <c r="AP60" s="25"/>
      <c r="AQ60" s="182"/>
      <c r="AR60" s="182"/>
      <c r="AS60" s="182"/>
      <c r="AT60" s="182"/>
      <c r="AU60" s="182"/>
      <c r="AV60" s="182"/>
      <c r="AW60" s="182"/>
      <c r="AX60" s="182"/>
      <c r="AY60" s="182"/>
      <c r="AZ60" s="182"/>
      <c r="BA60" s="182"/>
      <c r="BB60" s="182"/>
      <c r="BC60" s="182"/>
      <c r="BD60" s="182"/>
      <c r="BE60" s="176"/>
      <c r="BF60" s="176"/>
      <c r="BG60" s="176"/>
      <c r="BH60" s="176"/>
      <c r="BI60" s="176"/>
      <c r="BJ60" s="176"/>
      <c r="BK60" s="176"/>
      <c r="BN60" s="23"/>
      <c r="BO60" s="23"/>
      <c r="BP60" s="23"/>
      <c r="BQ60" s="23"/>
      <c r="BR60" s="23"/>
      <c r="BS60" s="23"/>
      <c r="BT60" s="23"/>
      <c r="BU60" s="23"/>
      <c r="BV60" s="23"/>
      <c r="BW60" s="23"/>
      <c r="BX60" s="23"/>
      <c r="BY60" s="23"/>
      <c r="BZ60" s="23"/>
    </row>
    <row r="61" spans="1:78" s="10" customFormat="1" ht="15" customHeight="1" x14ac:dyDescent="0.2">
      <c r="A61" s="25"/>
      <c r="B61" s="182"/>
      <c r="C61" s="182" t="s">
        <v>179</v>
      </c>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25"/>
      <c r="AB61" s="182"/>
      <c r="AC61" s="182"/>
      <c r="AD61" s="182"/>
      <c r="AE61" s="182"/>
      <c r="AF61" s="182"/>
      <c r="AG61" s="182"/>
      <c r="AH61" s="182"/>
      <c r="AI61" s="182"/>
      <c r="AJ61" s="182"/>
      <c r="AK61" s="182"/>
      <c r="AL61" s="182"/>
      <c r="AM61" s="182"/>
      <c r="AN61" s="228" t="s">
        <v>163</v>
      </c>
      <c r="AO61" s="228"/>
      <c r="AP61" s="228"/>
      <c r="AQ61" s="182"/>
      <c r="AR61" s="182"/>
      <c r="AS61" s="182"/>
      <c r="AT61" s="182"/>
      <c r="AU61" s="182"/>
      <c r="AV61" s="182"/>
      <c r="AW61" s="182"/>
      <c r="AX61" s="182"/>
      <c r="AY61" s="182"/>
      <c r="AZ61" s="182"/>
      <c r="BA61" s="182"/>
      <c r="BB61" s="182"/>
      <c r="BC61" s="182"/>
      <c r="BD61" s="182"/>
      <c r="BE61" s="176"/>
      <c r="BF61" s="176"/>
      <c r="BG61" s="176"/>
      <c r="BH61" s="176"/>
      <c r="BI61" s="176"/>
      <c r="BJ61" s="176"/>
      <c r="BK61" s="176"/>
      <c r="BN61" s="23"/>
      <c r="BO61" s="23"/>
      <c r="BP61" s="23"/>
      <c r="BQ61" s="23"/>
      <c r="BR61" s="23"/>
      <c r="BS61" s="23"/>
      <c r="BT61" s="23"/>
      <c r="BU61" s="23"/>
      <c r="BV61" s="23"/>
      <c r="BW61" s="23"/>
      <c r="BX61" s="23"/>
      <c r="BY61" s="23"/>
      <c r="BZ61" s="23"/>
    </row>
    <row r="62" spans="1:78" s="10" customFormat="1" ht="15" customHeight="1" x14ac:dyDescent="0.15">
      <c r="A62" s="25"/>
      <c r="B62" s="182"/>
      <c r="C62" s="220" t="s">
        <v>180</v>
      </c>
      <c r="D62" s="221"/>
      <c r="E62" s="221"/>
      <c r="F62" s="221"/>
      <c r="G62" s="221"/>
      <c r="H62" s="222"/>
      <c r="I62" s="226" t="s">
        <v>181</v>
      </c>
      <c r="J62" s="214"/>
      <c r="K62" s="214"/>
      <c r="L62" s="214"/>
      <c r="M62" s="214"/>
      <c r="N62" s="214"/>
      <c r="O62" s="214"/>
      <c r="P62" s="214"/>
      <c r="Q62" s="214"/>
      <c r="R62" s="215"/>
      <c r="S62" s="220" t="s">
        <v>182</v>
      </c>
      <c r="T62" s="221"/>
      <c r="U62" s="221"/>
      <c r="V62" s="221"/>
      <c r="W62" s="221"/>
      <c r="X62" s="221"/>
      <c r="Y62" s="221"/>
      <c r="Z62" s="222"/>
      <c r="AA62" s="235" t="s">
        <v>183</v>
      </c>
      <c r="AB62" s="221"/>
      <c r="AC62" s="221"/>
      <c r="AD62" s="221"/>
      <c r="AE62" s="221"/>
      <c r="AF62" s="221"/>
      <c r="AG62" s="221"/>
      <c r="AH62" s="222"/>
      <c r="AI62" s="235" t="s">
        <v>184</v>
      </c>
      <c r="AJ62" s="221"/>
      <c r="AK62" s="221"/>
      <c r="AL62" s="221"/>
      <c r="AM62" s="221"/>
      <c r="AN62" s="221"/>
      <c r="AO62" s="221"/>
      <c r="AP62" s="222"/>
      <c r="AQ62" s="182"/>
      <c r="AR62" s="182"/>
      <c r="AS62" s="182"/>
      <c r="AT62" s="182"/>
      <c r="AU62" s="182"/>
      <c r="AV62" s="182"/>
      <c r="AW62" s="182"/>
      <c r="AX62" s="182"/>
      <c r="AY62" s="182"/>
      <c r="AZ62" s="182"/>
      <c r="BA62" s="182"/>
      <c r="BB62" s="182"/>
      <c r="BC62" s="182"/>
      <c r="BD62" s="182"/>
      <c r="BE62" s="176"/>
      <c r="BF62" s="176"/>
      <c r="BG62" s="176"/>
      <c r="BH62" s="176"/>
      <c r="BI62" s="176"/>
      <c r="BJ62" s="176"/>
      <c r="BK62" s="176"/>
      <c r="BN62" s="23"/>
      <c r="BO62" s="23"/>
      <c r="BP62" s="23"/>
      <c r="BQ62" s="23"/>
      <c r="BR62" s="23"/>
      <c r="BS62" s="23"/>
      <c r="BT62" s="23"/>
      <c r="BU62" s="23"/>
      <c r="BV62" s="23"/>
      <c r="BW62" s="23"/>
      <c r="BX62" s="23"/>
      <c r="BY62" s="23"/>
      <c r="BZ62" s="23"/>
    </row>
    <row r="63" spans="1:78" s="10" customFormat="1" ht="15" customHeight="1" x14ac:dyDescent="0.15">
      <c r="A63" s="25"/>
      <c r="B63" s="182"/>
      <c r="C63" s="223"/>
      <c r="D63" s="224"/>
      <c r="E63" s="224"/>
      <c r="F63" s="224"/>
      <c r="G63" s="224"/>
      <c r="H63" s="225"/>
      <c r="I63" s="226" t="s">
        <v>167</v>
      </c>
      <c r="J63" s="214"/>
      <c r="K63" s="214"/>
      <c r="L63" s="214"/>
      <c r="M63" s="215"/>
      <c r="N63" s="226" t="s">
        <v>168</v>
      </c>
      <c r="O63" s="214"/>
      <c r="P63" s="214"/>
      <c r="Q63" s="214"/>
      <c r="R63" s="215"/>
      <c r="S63" s="223"/>
      <c r="T63" s="224"/>
      <c r="U63" s="224"/>
      <c r="V63" s="224"/>
      <c r="W63" s="224"/>
      <c r="X63" s="224"/>
      <c r="Y63" s="224"/>
      <c r="Z63" s="225"/>
      <c r="AA63" s="223"/>
      <c r="AB63" s="224"/>
      <c r="AC63" s="224"/>
      <c r="AD63" s="224"/>
      <c r="AE63" s="224"/>
      <c r="AF63" s="224"/>
      <c r="AG63" s="224"/>
      <c r="AH63" s="225"/>
      <c r="AI63" s="223"/>
      <c r="AJ63" s="224"/>
      <c r="AK63" s="224"/>
      <c r="AL63" s="224"/>
      <c r="AM63" s="224"/>
      <c r="AN63" s="224"/>
      <c r="AO63" s="224"/>
      <c r="AP63" s="225"/>
      <c r="AQ63" s="182"/>
      <c r="AR63" s="182"/>
      <c r="AS63" s="182"/>
      <c r="AT63" s="182"/>
      <c r="AU63" s="182"/>
      <c r="AV63" s="182"/>
      <c r="AW63" s="182"/>
      <c r="AX63" s="182"/>
      <c r="AY63" s="182"/>
      <c r="AZ63" s="182"/>
      <c r="BA63" s="182"/>
      <c r="BB63" s="182"/>
      <c r="BC63" s="182"/>
      <c r="BD63" s="182"/>
      <c r="BE63" s="176"/>
      <c r="BF63" s="176"/>
      <c r="BG63" s="176"/>
      <c r="BH63" s="176"/>
      <c r="BI63" s="176"/>
      <c r="BJ63" s="176"/>
      <c r="BK63" s="176"/>
      <c r="BN63" s="23"/>
      <c r="BO63" s="23"/>
      <c r="BP63" s="23"/>
      <c r="BQ63" s="23"/>
      <c r="BR63" s="23"/>
      <c r="BS63" s="23"/>
      <c r="BT63" s="23"/>
      <c r="BU63" s="23"/>
      <c r="BV63" s="23"/>
      <c r="BW63" s="23"/>
      <c r="BX63" s="23"/>
      <c r="BY63" s="23"/>
      <c r="BZ63" s="23"/>
    </row>
    <row r="64" spans="1:78" s="10" customFormat="1" ht="15" customHeight="1" x14ac:dyDescent="0.15">
      <c r="A64" s="25"/>
      <c r="B64" s="182"/>
      <c r="C64" s="220" t="s">
        <v>185</v>
      </c>
      <c r="D64" s="221"/>
      <c r="E64" s="221"/>
      <c r="F64" s="221"/>
      <c r="G64" s="221"/>
      <c r="H64" s="222"/>
      <c r="I64" s="226">
        <v>0</v>
      </c>
      <c r="J64" s="214"/>
      <c r="K64" s="214"/>
      <c r="L64" s="214"/>
      <c r="M64" s="215"/>
      <c r="N64" s="213">
        <v>1299999</v>
      </c>
      <c r="O64" s="229"/>
      <c r="P64" s="229"/>
      <c r="Q64" s="229"/>
      <c r="R64" s="230"/>
      <c r="S64" s="227" t="s">
        <v>186</v>
      </c>
      <c r="T64" s="217"/>
      <c r="U64" s="217"/>
      <c r="V64" s="217"/>
      <c r="W64" s="217"/>
      <c r="X64" s="217"/>
      <c r="Y64" s="217"/>
      <c r="Z64" s="218"/>
      <c r="AA64" s="227" t="s">
        <v>187</v>
      </c>
      <c r="AB64" s="217"/>
      <c r="AC64" s="217"/>
      <c r="AD64" s="217"/>
      <c r="AE64" s="217"/>
      <c r="AF64" s="217"/>
      <c r="AG64" s="217"/>
      <c r="AH64" s="218"/>
      <c r="AI64" s="227" t="s">
        <v>188</v>
      </c>
      <c r="AJ64" s="217"/>
      <c r="AK64" s="217"/>
      <c r="AL64" s="217"/>
      <c r="AM64" s="217"/>
      <c r="AN64" s="217"/>
      <c r="AO64" s="217"/>
      <c r="AP64" s="218"/>
      <c r="AQ64" s="182"/>
      <c r="AR64" s="182"/>
      <c r="AS64" s="182"/>
      <c r="AT64" s="182"/>
      <c r="AU64" s="182"/>
      <c r="AV64" s="182"/>
      <c r="AW64" s="182"/>
      <c r="AX64" s="182"/>
      <c r="AY64" s="182"/>
      <c r="AZ64" s="182"/>
      <c r="BA64" s="182"/>
      <c r="BB64" s="182"/>
      <c r="BC64" s="182"/>
      <c r="BD64" s="182"/>
      <c r="BE64" s="176"/>
      <c r="BF64" s="176"/>
      <c r="BG64" s="176"/>
      <c r="BH64" s="176"/>
      <c r="BI64" s="176"/>
      <c r="BJ64" s="176"/>
      <c r="BK64" s="176"/>
      <c r="BN64" s="23"/>
      <c r="BO64" s="23"/>
      <c r="BP64" s="23"/>
      <c r="BQ64" s="23"/>
      <c r="BR64" s="23"/>
      <c r="BS64" s="23"/>
      <c r="BT64" s="23"/>
      <c r="BU64" s="23"/>
      <c r="BV64" s="23"/>
      <c r="BW64" s="23"/>
      <c r="BX64" s="23"/>
      <c r="BY64" s="23"/>
      <c r="BZ64" s="23"/>
    </row>
    <row r="65" spans="1:85" s="10" customFormat="1" ht="15" customHeight="1" x14ac:dyDescent="0.15">
      <c r="A65" s="25"/>
      <c r="B65" s="182"/>
      <c r="C65" s="231"/>
      <c r="D65" s="232"/>
      <c r="E65" s="232"/>
      <c r="F65" s="232"/>
      <c r="G65" s="232"/>
      <c r="H65" s="233"/>
      <c r="I65" s="213">
        <v>1300000</v>
      </c>
      <c r="J65" s="229"/>
      <c r="K65" s="229"/>
      <c r="L65" s="229"/>
      <c r="M65" s="230"/>
      <c r="N65" s="213">
        <v>4099999</v>
      </c>
      <c r="O65" s="229"/>
      <c r="P65" s="229"/>
      <c r="Q65" s="229"/>
      <c r="R65" s="230"/>
      <c r="S65" s="227" t="s">
        <v>189</v>
      </c>
      <c r="T65" s="217"/>
      <c r="U65" s="217"/>
      <c r="V65" s="217"/>
      <c r="W65" s="217"/>
      <c r="X65" s="217"/>
      <c r="Y65" s="217"/>
      <c r="Z65" s="218"/>
      <c r="AA65" s="227" t="s">
        <v>190</v>
      </c>
      <c r="AB65" s="217"/>
      <c r="AC65" s="217"/>
      <c r="AD65" s="217"/>
      <c r="AE65" s="217"/>
      <c r="AF65" s="217"/>
      <c r="AG65" s="217"/>
      <c r="AH65" s="218"/>
      <c r="AI65" s="227" t="s">
        <v>191</v>
      </c>
      <c r="AJ65" s="217"/>
      <c r="AK65" s="217"/>
      <c r="AL65" s="217"/>
      <c r="AM65" s="217"/>
      <c r="AN65" s="217"/>
      <c r="AO65" s="217"/>
      <c r="AP65" s="218"/>
      <c r="AQ65" s="182"/>
      <c r="AR65" s="182"/>
      <c r="AS65" s="182"/>
      <c r="AT65" s="182"/>
      <c r="AU65" s="182"/>
      <c r="AV65" s="182"/>
      <c r="AW65" s="182"/>
      <c r="AX65" s="182"/>
      <c r="AY65" s="182"/>
      <c r="AZ65" s="182"/>
      <c r="BA65" s="182"/>
      <c r="BB65" s="182"/>
      <c r="BC65" s="182"/>
      <c r="BD65" s="182"/>
      <c r="BE65" s="176"/>
      <c r="BF65" s="176"/>
      <c r="BG65" s="176"/>
      <c r="BH65" s="176"/>
      <c r="BI65" s="176"/>
      <c r="BJ65" s="176"/>
      <c r="BK65" s="176"/>
      <c r="BN65" s="23"/>
      <c r="BO65" s="23"/>
      <c r="BP65" s="23"/>
      <c r="BQ65" s="23"/>
      <c r="BR65" s="23"/>
      <c r="BS65" s="23"/>
      <c r="BT65" s="23"/>
      <c r="BU65" s="23"/>
      <c r="BV65" s="23"/>
      <c r="BW65" s="23"/>
      <c r="BX65" s="23"/>
      <c r="BY65" s="23"/>
      <c r="BZ65" s="23"/>
    </row>
    <row r="66" spans="1:85" s="10" customFormat="1" ht="15" customHeight="1" x14ac:dyDescent="0.15">
      <c r="A66" s="25"/>
      <c r="B66" s="182"/>
      <c r="C66" s="231"/>
      <c r="D66" s="232"/>
      <c r="E66" s="232"/>
      <c r="F66" s="232"/>
      <c r="G66" s="232"/>
      <c r="H66" s="233"/>
      <c r="I66" s="213">
        <v>4100000</v>
      </c>
      <c r="J66" s="229"/>
      <c r="K66" s="229"/>
      <c r="L66" s="229"/>
      <c r="M66" s="230"/>
      <c r="N66" s="213">
        <v>7699999</v>
      </c>
      <c r="O66" s="229"/>
      <c r="P66" s="229"/>
      <c r="Q66" s="229"/>
      <c r="R66" s="230"/>
      <c r="S66" s="227" t="s">
        <v>192</v>
      </c>
      <c r="T66" s="217"/>
      <c r="U66" s="217"/>
      <c r="V66" s="217"/>
      <c r="W66" s="217"/>
      <c r="X66" s="217"/>
      <c r="Y66" s="217"/>
      <c r="Z66" s="218"/>
      <c r="AA66" s="227" t="s">
        <v>193</v>
      </c>
      <c r="AB66" s="217"/>
      <c r="AC66" s="217"/>
      <c r="AD66" s="217"/>
      <c r="AE66" s="217"/>
      <c r="AF66" s="217"/>
      <c r="AG66" s="217"/>
      <c r="AH66" s="218"/>
      <c r="AI66" s="227" t="s">
        <v>194</v>
      </c>
      <c r="AJ66" s="217"/>
      <c r="AK66" s="217"/>
      <c r="AL66" s="217"/>
      <c r="AM66" s="217"/>
      <c r="AN66" s="217"/>
      <c r="AO66" s="217"/>
      <c r="AP66" s="218"/>
      <c r="AQ66" s="182"/>
      <c r="AR66" s="182"/>
      <c r="AS66" s="182"/>
      <c r="AT66" s="182"/>
      <c r="AU66" s="182"/>
      <c r="AV66" s="182"/>
      <c r="AW66" s="182"/>
      <c r="AX66" s="182"/>
      <c r="AY66" s="182"/>
      <c r="AZ66" s="182"/>
      <c r="BA66" s="182"/>
      <c r="BB66" s="182"/>
      <c r="BC66" s="182"/>
      <c r="BD66" s="182"/>
      <c r="BE66" s="176"/>
      <c r="BF66" s="176"/>
      <c r="BG66" s="176"/>
      <c r="BH66" s="176"/>
      <c r="BI66" s="176"/>
      <c r="BJ66" s="176"/>
      <c r="BK66" s="176"/>
      <c r="BN66" s="23"/>
      <c r="BO66" s="23"/>
      <c r="BP66" s="23"/>
      <c r="BQ66" s="23"/>
      <c r="BR66" s="23"/>
      <c r="BS66" s="23"/>
      <c r="BT66" s="23"/>
      <c r="BU66" s="23"/>
      <c r="BV66" s="23"/>
      <c r="BW66" s="23"/>
      <c r="BX66" s="23"/>
      <c r="BY66" s="23"/>
      <c r="BZ66" s="23"/>
    </row>
    <row r="67" spans="1:85" s="10" customFormat="1" ht="15" customHeight="1" x14ac:dyDescent="0.15">
      <c r="A67" s="25"/>
      <c r="B67" s="182"/>
      <c r="C67" s="231"/>
      <c r="D67" s="232"/>
      <c r="E67" s="232"/>
      <c r="F67" s="232"/>
      <c r="G67" s="232"/>
      <c r="H67" s="233"/>
      <c r="I67" s="213">
        <v>7700000</v>
      </c>
      <c r="J67" s="229"/>
      <c r="K67" s="229"/>
      <c r="L67" s="229"/>
      <c r="M67" s="230"/>
      <c r="N67" s="213">
        <v>9999999</v>
      </c>
      <c r="O67" s="229"/>
      <c r="P67" s="229"/>
      <c r="Q67" s="229"/>
      <c r="R67" s="230"/>
      <c r="S67" s="227" t="s">
        <v>195</v>
      </c>
      <c r="T67" s="217"/>
      <c r="U67" s="217"/>
      <c r="V67" s="217"/>
      <c r="W67" s="217"/>
      <c r="X67" s="217"/>
      <c r="Y67" s="217"/>
      <c r="Z67" s="218"/>
      <c r="AA67" s="227" t="s">
        <v>196</v>
      </c>
      <c r="AB67" s="217"/>
      <c r="AC67" s="217"/>
      <c r="AD67" s="217"/>
      <c r="AE67" s="217"/>
      <c r="AF67" s="217"/>
      <c r="AG67" s="217"/>
      <c r="AH67" s="218"/>
      <c r="AI67" s="227" t="s">
        <v>197</v>
      </c>
      <c r="AJ67" s="217"/>
      <c r="AK67" s="217"/>
      <c r="AL67" s="217"/>
      <c r="AM67" s="217"/>
      <c r="AN67" s="217"/>
      <c r="AO67" s="217"/>
      <c r="AP67" s="218"/>
      <c r="AQ67" s="182"/>
      <c r="AR67" s="182"/>
      <c r="AS67" s="182"/>
      <c r="AT67" s="182"/>
      <c r="AU67" s="182"/>
      <c r="AV67" s="182"/>
      <c r="AW67" s="182"/>
      <c r="AX67" s="182"/>
      <c r="AY67" s="182"/>
      <c r="AZ67" s="182"/>
      <c r="BA67" s="182"/>
      <c r="BB67" s="182"/>
      <c r="BC67" s="182"/>
      <c r="BD67" s="182"/>
      <c r="BE67" s="176"/>
      <c r="BF67" s="176"/>
      <c r="BG67" s="176"/>
      <c r="BH67" s="176"/>
      <c r="BI67" s="176"/>
      <c r="BJ67" s="176"/>
      <c r="BK67" s="176"/>
      <c r="BN67" s="23"/>
      <c r="BO67" s="23"/>
      <c r="BP67" s="23"/>
      <c r="BQ67" s="23"/>
      <c r="BR67" s="23"/>
      <c r="BS67" s="23"/>
      <c r="BT67" s="23"/>
      <c r="BU67" s="23"/>
      <c r="BV67" s="23"/>
      <c r="BW67" s="23"/>
      <c r="BX67" s="23"/>
      <c r="BY67" s="23"/>
      <c r="BZ67" s="23"/>
    </row>
    <row r="68" spans="1:85" s="10" customFormat="1" ht="15" customHeight="1" x14ac:dyDescent="0.15">
      <c r="A68" s="25"/>
      <c r="B68" s="182"/>
      <c r="C68" s="223"/>
      <c r="D68" s="224"/>
      <c r="E68" s="224"/>
      <c r="F68" s="224"/>
      <c r="G68" s="224"/>
      <c r="H68" s="225"/>
      <c r="I68" s="213">
        <v>10000000</v>
      </c>
      <c r="J68" s="229"/>
      <c r="K68" s="229"/>
      <c r="L68" s="229"/>
      <c r="M68" s="230"/>
      <c r="N68" s="226"/>
      <c r="O68" s="214"/>
      <c r="P68" s="214"/>
      <c r="Q68" s="214"/>
      <c r="R68" s="215"/>
      <c r="S68" s="227" t="s">
        <v>198</v>
      </c>
      <c r="T68" s="217"/>
      <c r="U68" s="217"/>
      <c r="V68" s="217"/>
      <c r="W68" s="217"/>
      <c r="X68" s="217"/>
      <c r="Y68" s="217"/>
      <c r="Z68" s="218"/>
      <c r="AA68" s="227" t="s">
        <v>199</v>
      </c>
      <c r="AB68" s="217"/>
      <c r="AC68" s="217"/>
      <c r="AD68" s="217"/>
      <c r="AE68" s="217"/>
      <c r="AF68" s="217"/>
      <c r="AG68" s="217"/>
      <c r="AH68" s="218"/>
      <c r="AI68" s="227" t="s">
        <v>200</v>
      </c>
      <c r="AJ68" s="217"/>
      <c r="AK68" s="217"/>
      <c r="AL68" s="217"/>
      <c r="AM68" s="217"/>
      <c r="AN68" s="217"/>
      <c r="AO68" s="217"/>
      <c r="AP68" s="218"/>
      <c r="AQ68" s="182"/>
      <c r="AR68" s="182"/>
      <c r="AS68" s="182"/>
      <c r="AT68" s="182"/>
      <c r="AU68" s="182"/>
      <c r="AV68" s="182"/>
      <c r="AW68" s="182"/>
      <c r="AX68" s="182"/>
      <c r="AY68" s="182"/>
      <c r="AZ68" s="182"/>
      <c r="BA68" s="182"/>
      <c r="BB68" s="182"/>
      <c r="BC68" s="182"/>
      <c r="BD68" s="182"/>
      <c r="BE68" s="176"/>
      <c r="BF68" s="176"/>
      <c r="BG68" s="176"/>
      <c r="BH68" s="176"/>
      <c r="BI68" s="176"/>
      <c r="BJ68" s="176"/>
      <c r="BK68" s="176"/>
      <c r="BN68" s="23"/>
      <c r="BO68" s="23"/>
      <c r="BP68" s="23"/>
      <c r="BQ68" s="23"/>
      <c r="BR68" s="23"/>
      <c r="BS68" s="23"/>
      <c r="BT68" s="23"/>
      <c r="BU68" s="23"/>
      <c r="BV68" s="23"/>
      <c r="BW68" s="23"/>
      <c r="BX68" s="23"/>
      <c r="BY68" s="23"/>
      <c r="BZ68" s="23"/>
    </row>
    <row r="69" spans="1:85" s="10" customFormat="1" ht="15" customHeight="1" x14ac:dyDescent="0.15">
      <c r="A69" s="25"/>
      <c r="B69" s="182"/>
      <c r="C69" s="220" t="s">
        <v>201</v>
      </c>
      <c r="D69" s="221"/>
      <c r="E69" s="221"/>
      <c r="F69" s="221"/>
      <c r="G69" s="221"/>
      <c r="H69" s="222"/>
      <c r="I69" s="226">
        <v>0</v>
      </c>
      <c r="J69" s="214"/>
      <c r="K69" s="214"/>
      <c r="L69" s="214"/>
      <c r="M69" s="215"/>
      <c r="N69" s="213">
        <v>3299999</v>
      </c>
      <c r="O69" s="214"/>
      <c r="P69" s="214"/>
      <c r="Q69" s="214"/>
      <c r="R69" s="215"/>
      <c r="S69" s="227" t="s">
        <v>202</v>
      </c>
      <c r="T69" s="217"/>
      <c r="U69" s="217"/>
      <c r="V69" s="217"/>
      <c r="W69" s="217"/>
      <c r="X69" s="217"/>
      <c r="Y69" s="217"/>
      <c r="Z69" s="218"/>
      <c r="AA69" s="227" t="s">
        <v>203</v>
      </c>
      <c r="AB69" s="217"/>
      <c r="AC69" s="217"/>
      <c r="AD69" s="217"/>
      <c r="AE69" s="217"/>
      <c r="AF69" s="217"/>
      <c r="AG69" s="217"/>
      <c r="AH69" s="218"/>
      <c r="AI69" s="227" t="s">
        <v>204</v>
      </c>
      <c r="AJ69" s="217"/>
      <c r="AK69" s="217"/>
      <c r="AL69" s="217"/>
      <c r="AM69" s="217"/>
      <c r="AN69" s="217"/>
      <c r="AO69" s="217"/>
      <c r="AP69" s="218"/>
      <c r="AQ69" s="182"/>
      <c r="AR69" s="182"/>
      <c r="AS69" s="182"/>
      <c r="AT69" s="182"/>
      <c r="AU69" s="182"/>
      <c r="AV69" s="182"/>
      <c r="AW69" s="182"/>
      <c r="AX69" s="182"/>
      <c r="AY69" s="182"/>
      <c r="AZ69" s="182"/>
      <c r="BA69" s="182"/>
      <c r="BB69" s="182"/>
      <c r="BC69" s="182"/>
      <c r="BD69" s="182"/>
      <c r="BE69" s="176"/>
      <c r="BF69" s="176"/>
      <c r="BG69" s="176"/>
      <c r="BH69" s="176"/>
      <c r="BI69" s="176"/>
      <c r="BJ69" s="176"/>
      <c r="BK69" s="176"/>
      <c r="BN69" s="23"/>
      <c r="BO69" s="23"/>
      <c r="BP69" s="23"/>
      <c r="BQ69" s="23"/>
      <c r="BR69" s="23"/>
      <c r="BS69" s="23"/>
      <c r="BT69" s="23"/>
      <c r="BU69" s="23"/>
      <c r="BV69" s="23"/>
      <c r="BW69" s="23"/>
      <c r="BX69" s="23"/>
      <c r="BY69" s="23"/>
      <c r="BZ69" s="23"/>
    </row>
    <row r="70" spans="1:85" s="10" customFormat="1" ht="15" customHeight="1" x14ac:dyDescent="0.15">
      <c r="A70" s="25"/>
      <c r="B70" s="182"/>
      <c r="C70" s="231"/>
      <c r="D70" s="232"/>
      <c r="E70" s="232"/>
      <c r="F70" s="232"/>
      <c r="G70" s="232"/>
      <c r="H70" s="233"/>
      <c r="I70" s="213">
        <v>3300000</v>
      </c>
      <c r="J70" s="214"/>
      <c r="K70" s="214"/>
      <c r="L70" s="214"/>
      <c r="M70" s="215"/>
      <c r="N70" s="213">
        <v>4099999</v>
      </c>
      <c r="O70" s="214"/>
      <c r="P70" s="214"/>
      <c r="Q70" s="214"/>
      <c r="R70" s="215"/>
      <c r="S70" s="227" t="s">
        <v>189</v>
      </c>
      <c r="T70" s="217"/>
      <c r="U70" s="217"/>
      <c r="V70" s="217"/>
      <c r="W70" s="217"/>
      <c r="X70" s="217"/>
      <c r="Y70" s="217"/>
      <c r="Z70" s="218"/>
      <c r="AA70" s="227" t="s">
        <v>190</v>
      </c>
      <c r="AB70" s="217"/>
      <c r="AC70" s="217"/>
      <c r="AD70" s="217"/>
      <c r="AE70" s="217"/>
      <c r="AF70" s="217"/>
      <c r="AG70" s="217"/>
      <c r="AH70" s="218"/>
      <c r="AI70" s="227" t="s">
        <v>191</v>
      </c>
      <c r="AJ70" s="217"/>
      <c r="AK70" s="217"/>
      <c r="AL70" s="217"/>
      <c r="AM70" s="217"/>
      <c r="AN70" s="217"/>
      <c r="AO70" s="217"/>
      <c r="AP70" s="218"/>
      <c r="AQ70" s="182"/>
      <c r="AR70" s="182"/>
      <c r="AS70" s="182"/>
      <c r="AT70" s="182"/>
      <c r="AU70" s="182"/>
      <c r="AV70" s="182"/>
      <c r="AW70" s="182"/>
      <c r="AX70" s="182"/>
      <c r="AY70" s="182"/>
      <c r="AZ70" s="182"/>
      <c r="BA70" s="182"/>
      <c r="BB70" s="182"/>
      <c r="BC70" s="182"/>
      <c r="BD70" s="182"/>
      <c r="BE70" s="176"/>
      <c r="BF70" s="176"/>
      <c r="BG70" s="176"/>
      <c r="BH70" s="176"/>
      <c r="BI70" s="176"/>
      <c r="BJ70" s="176"/>
      <c r="BK70" s="176"/>
      <c r="BN70" s="23"/>
      <c r="BO70" s="23"/>
      <c r="BP70" s="23"/>
      <c r="BQ70" s="23"/>
      <c r="BR70" s="23"/>
      <c r="BS70" s="23"/>
      <c r="BT70" s="23"/>
      <c r="BU70" s="23"/>
      <c r="BV70" s="23"/>
      <c r="BW70" s="23"/>
      <c r="BX70" s="23"/>
      <c r="BY70" s="23"/>
      <c r="BZ70" s="23"/>
    </row>
    <row r="71" spans="1:85" s="10" customFormat="1" ht="15" customHeight="1" x14ac:dyDescent="0.15">
      <c r="A71" s="25"/>
      <c r="B71" s="182"/>
      <c r="C71" s="231"/>
      <c r="D71" s="232"/>
      <c r="E71" s="232"/>
      <c r="F71" s="232"/>
      <c r="G71" s="232"/>
      <c r="H71" s="233"/>
      <c r="I71" s="213">
        <v>4100000</v>
      </c>
      <c r="J71" s="214"/>
      <c r="K71" s="214"/>
      <c r="L71" s="214"/>
      <c r="M71" s="215"/>
      <c r="N71" s="213">
        <v>7699999</v>
      </c>
      <c r="O71" s="214"/>
      <c r="P71" s="214"/>
      <c r="Q71" s="214"/>
      <c r="R71" s="215"/>
      <c r="S71" s="227" t="s">
        <v>192</v>
      </c>
      <c r="T71" s="217"/>
      <c r="U71" s="217"/>
      <c r="V71" s="217"/>
      <c r="W71" s="217"/>
      <c r="X71" s="217"/>
      <c r="Y71" s="217"/>
      <c r="Z71" s="218"/>
      <c r="AA71" s="227" t="s">
        <v>193</v>
      </c>
      <c r="AB71" s="217"/>
      <c r="AC71" s="217"/>
      <c r="AD71" s="217"/>
      <c r="AE71" s="217"/>
      <c r="AF71" s="217"/>
      <c r="AG71" s="217"/>
      <c r="AH71" s="218"/>
      <c r="AI71" s="227" t="s">
        <v>194</v>
      </c>
      <c r="AJ71" s="217"/>
      <c r="AK71" s="217"/>
      <c r="AL71" s="217"/>
      <c r="AM71" s="217"/>
      <c r="AN71" s="217"/>
      <c r="AO71" s="217"/>
      <c r="AP71" s="218"/>
      <c r="AQ71" s="182"/>
      <c r="AR71" s="182"/>
      <c r="AS71" s="182"/>
      <c r="AT71" s="182"/>
      <c r="AU71" s="182"/>
      <c r="AV71" s="182"/>
      <c r="AW71" s="182"/>
      <c r="AX71" s="182"/>
      <c r="AY71" s="182"/>
      <c r="AZ71" s="182"/>
      <c r="BA71" s="182"/>
      <c r="BB71" s="182"/>
      <c r="BC71" s="182"/>
      <c r="BD71" s="182"/>
      <c r="BE71" s="176"/>
      <c r="BF71" s="176"/>
      <c r="BG71" s="176"/>
      <c r="BH71" s="176"/>
      <c r="BI71" s="176"/>
      <c r="BJ71" s="176"/>
      <c r="BK71" s="176"/>
      <c r="BN71" s="23"/>
      <c r="BO71" s="23"/>
      <c r="BP71" s="23"/>
      <c r="BQ71" s="23"/>
      <c r="BR71" s="23"/>
      <c r="BS71" s="23"/>
      <c r="BT71" s="23"/>
      <c r="BU71" s="23"/>
      <c r="BV71" s="23"/>
      <c r="BW71" s="23"/>
      <c r="BX71" s="23"/>
      <c r="BY71" s="23"/>
      <c r="BZ71" s="23"/>
    </row>
    <row r="72" spans="1:85" s="10" customFormat="1" ht="15" customHeight="1" x14ac:dyDescent="0.15">
      <c r="A72" s="25"/>
      <c r="B72" s="182"/>
      <c r="C72" s="231"/>
      <c r="D72" s="232"/>
      <c r="E72" s="232"/>
      <c r="F72" s="232"/>
      <c r="G72" s="232"/>
      <c r="H72" s="233"/>
      <c r="I72" s="213">
        <v>7700000</v>
      </c>
      <c r="J72" s="214"/>
      <c r="K72" s="214"/>
      <c r="L72" s="214"/>
      <c r="M72" s="215"/>
      <c r="N72" s="213">
        <v>9999999</v>
      </c>
      <c r="O72" s="214"/>
      <c r="P72" s="214"/>
      <c r="Q72" s="214"/>
      <c r="R72" s="215"/>
      <c r="S72" s="227" t="s">
        <v>195</v>
      </c>
      <c r="T72" s="217"/>
      <c r="U72" s="217"/>
      <c r="V72" s="217"/>
      <c r="W72" s="217"/>
      <c r="X72" s="217"/>
      <c r="Y72" s="217"/>
      <c r="Z72" s="218"/>
      <c r="AA72" s="227" t="s">
        <v>196</v>
      </c>
      <c r="AB72" s="217"/>
      <c r="AC72" s="217"/>
      <c r="AD72" s="217"/>
      <c r="AE72" s="217"/>
      <c r="AF72" s="217"/>
      <c r="AG72" s="217"/>
      <c r="AH72" s="218"/>
      <c r="AI72" s="227" t="s">
        <v>197</v>
      </c>
      <c r="AJ72" s="217"/>
      <c r="AK72" s="217"/>
      <c r="AL72" s="217"/>
      <c r="AM72" s="217"/>
      <c r="AN72" s="217"/>
      <c r="AO72" s="217"/>
      <c r="AP72" s="218"/>
      <c r="AQ72" s="182"/>
      <c r="AR72" s="182"/>
      <c r="AS72" s="182"/>
      <c r="AT72" s="182"/>
      <c r="AU72" s="182"/>
      <c r="AV72" s="182"/>
      <c r="AW72" s="182"/>
      <c r="AX72" s="182"/>
      <c r="AY72" s="182"/>
      <c r="AZ72" s="182"/>
      <c r="BA72" s="182"/>
      <c r="BB72" s="182"/>
      <c r="BC72" s="182"/>
      <c r="BD72" s="182"/>
      <c r="BE72" s="176"/>
      <c r="BF72" s="176"/>
      <c r="BG72" s="176"/>
      <c r="BH72" s="176"/>
      <c r="BI72" s="176"/>
      <c r="BJ72" s="176"/>
      <c r="BK72" s="176"/>
      <c r="BN72" s="23"/>
      <c r="BO72" s="23"/>
      <c r="BP72" s="23"/>
      <c r="BQ72" s="23"/>
      <c r="BR72" s="23"/>
      <c r="BS72" s="23"/>
      <c r="BT72" s="23"/>
      <c r="BU72" s="23"/>
      <c r="BV72" s="23"/>
      <c r="BW72" s="23"/>
      <c r="BX72" s="23"/>
      <c r="BY72" s="23"/>
      <c r="BZ72" s="23"/>
    </row>
    <row r="73" spans="1:85" s="10" customFormat="1" ht="15" customHeight="1" x14ac:dyDescent="0.15">
      <c r="A73" s="25"/>
      <c r="B73" s="182"/>
      <c r="C73" s="223"/>
      <c r="D73" s="224"/>
      <c r="E73" s="224"/>
      <c r="F73" s="224"/>
      <c r="G73" s="224"/>
      <c r="H73" s="225"/>
      <c r="I73" s="213">
        <v>10000000</v>
      </c>
      <c r="J73" s="214"/>
      <c r="K73" s="214"/>
      <c r="L73" s="214"/>
      <c r="M73" s="215"/>
      <c r="N73" s="226"/>
      <c r="O73" s="214"/>
      <c r="P73" s="214"/>
      <c r="Q73" s="214"/>
      <c r="R73" s="215"/>
      <c r="S73" s="227" t="s">
        <v>198</v>
      </c>
      <c r="T73" s="217"/>
      <c r="U73" s="217"/>
      <c r="V73" s="217"/>
      <c r="W73" s="217"/>
      <c r="X73" s="217"/>
      <c r="Y73" s="217"/>
      <c r="Z73" s="218"/>
      <c r="AA73" s="227" t="s">
        <v>199</v>
      </c>
      <c r="AB73" s="217"/>
      <c r="AC73" s="217"/>
      <c r="AD73" s="217"/>
      <c r="AE73" s="217"/>
      <c r="AF73" s="217"/>
      <c r="AG73" s="217"/>
      <c r="AH73" s="218"/>
      <c r="AI73" s="227" t="s">
        <v>200</v>
      </c>
      <c r="AJ73" s="217"/>
      <c r="AK73" s="217"/>
      <c r="AL73" s="217"/>
      <c r="AM73" s="217"/>
      <c r="AN73" s="217"/>
      <c r="AO73" s="217"/>
      <c r="AP73" s="218"/>
      <c r="AQ73" s="182"/>
      <c r="AR73" s="182"/>
      <c r="AS73" s="182"/>
      <c r="AT73" s="182"/>
      <c r="AU73" s="182"/>
      <c r="AV73" s="182"/>
      <c r="AW73" s="182"/>
      <c r="AX73" s="182"/>
      <c r="AY73" s="182"/>
      <c r="AZ73" s="182"/>
      <c r="BA73" s="182"/>
      <c r="BB73" s="182"/>
      <c r="BC73" s="182"/>
      <c r="BD73" s="182"/>
      <c r="BE73" s="176"/>
      <c r="BF73" s="176"/>
      <c r="BG73" s="176"/>
      <c r="BH73" s="176"/>
      <c r="BI73" s="176"/>
      <c r="BJ73" s="176"/>
      <c r="BK73" s="176"/>
      <c r="BN73" s="23"/>
      <c r="BO73" s="23"/>
      <c r="BP73" s="23"/>
      <c r="BQ73" s="23"/>
      <c r="BR73" s="23"/>
      <c r="BS73" s="23"/>
      <c r="BT73" s="23"/>
      <c r="BU73" s="23"/>
      <c r="BV73" s="23"/>
      <c r="BW73" s="23"/>
      <c r="BX73" s="23"/>
      <c r="BY73" s="23"/>
      <c r="BZ73" s="23"/>
    </row>
    <row r="74" spans="1:85" s="10" customFormat="1" ht="15" customHeight="1" x14ac:dyDescent="0.15">
      <c r="A74" s="25"/>
      <c r="B74" s="182"/>
      <c r="C74" s="158" t="s">
        <v>205</v>
      </c>
      <c r="D74" s="173"/>
      <c r="E74" s="173"/>
      <c r="F74" s="173"/>
      <c r="G74" s="173"/>
      <c r="H74" s="173"/>
      <c r="I74" s="160"/>
      <c r="J74" s="173"/>
      <c r="K74" s="173"/>
      <c r="L74" s="173"/>
      <c r="M74" s="173"/>
      <c r="N74" s="173"/>
      <c r="O74" s="173"/>
      <c r="P74" s="173"/>
      <c r="Q74" s="173"/>
      <c r="R74" s="173"/>
      <c r="S74" s="158"/>
      <c r="T74" s="158"/>
      <c r="U74" s="158"/>
      <c r="V74" s="158"/>
      <c r="W74" s="158"/>
      <c r="X74" s="158"/>
      <c r="Y74" s="158"/>
      <c r="Z74" s="158"/>
      <c r="AA74" s="25"/>
      <c r="AB74" s="25"/>
      <c r="AC74" s="25"/>
      <c r="AD74" s="25"/>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76"/>
      <c r="BF74" s="176"/>
      <c r="BG74" s="176"/>
      <c r="BH74" s="176"/>
      <c r="BI74" s="176"/>
      <c r="BJ74" s="176"/>
      <c r="BK74" s="176"/>
      <c r="BN74" s="23"/>
      <c r="BO74" s="23"/>
      <c r="BP74" s="23"/>
      <c r="BQ74" s="23"/>
      <c r="BR74" s="23"/>
      <c r="BS74" s="23"/>
      <c r="BT74" s="23"/>
      <c r="BU74" s="23"/>
      <c r="BV74" s="23"/>
      <c r="BW74" s="23"/>
      <c r="BX74" s="23"/>
      <c r="BY74" s="23"/>
      <c r="BZ74" s="23"/>
    </row>
    <row r="75" spans="1:85" s="10" customFormat="1" ht="15" customHeight="1" x14ac:dyDescent="0.15">
      <c r="A75" s="25"/>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76"/>
      <c r="BF75" s="176"/>
      <c r="BG75" s="176"/>
      <c r="BH75" s="176"/>
      <c r="BI75" s="176"/>
      <c r="BJ75" s="176"/>
      <c r="BK75" s="176"/>
      <c r="BN75" s="23"/>
      <c r="BO75" s="23"/>
      <c r="BP75" s="23"/>
      <c r="BQ75" s="23"/>
      <c r="BR75" s="23"/>
      <c r="BS75" s="23"/>
      <c r="BT75" s="23"/>
      <c r="BU75" s="23"/>
      <c r="BV75" s="23"/>
      <c r="BW75" s="23"/>
      <c r="BX75" s="23"/>
      <c r="BY75" s="23"/>
      <c r="BZ75" s="23"/>
    </row>
    <row r="76" spans="1:85" s="10" customFormat="1" ht="15" customHeight="1" x14ac:dyDescent="0.15">
      <c r="A76" s="25"/>
      <c r="B76" s="182"/>
      <c r="C76" s="182" t="s">
        <v>156</v>
      </c>
      <c r="D76" s="182" t="s">
        <v>206</v>
      </c>
      <c r="E76" s="182"/>
      <c r="F76" s="182"/>
      <c r="G76" s="182"/>
      <c r="H76" s="182"/>
      <c r="I76" s="182"/>
      <c r="J76" s="182"/>
      <c r="K76" s="182"/>
      <c r="L76" s="182"/>
      <c r="M76" s="182"/>
      <c r="N76" s="182"/>
      <c r="O76" s="182"/>
      <c r="P76" s="182"/>
      <c r="Q76" s="182"/>
      <c r="R76" s="182"/>
      <c r="S76" s="182"/>
      <c r="T76" s="182"/>
      <c r="U76" s="182"/>
      <c r="V76" s="182" t="s">
        <v>158</v>
      </c>
      <c r="W76" s="182"/>
      <c r="X76" s="182" t="s">
        <v>207</v>
      </c>
      <c r="Y76" s="182"/>
      <c r="Z76" s="182"/>
      <c r="AA76" s="182"/>
      <c r="AB76" s="182"/>
      <c r="AC76" s="182"/>
      <c r="AD76" s="182"/>
      <c r="AE76" s="182"/>
      <c r="AF76" s="182"/>
      <c r="AG76" s="182"/>
      <c r="AH76" s="182" t="s">
        <v>160</v>
      </c>
      <c r="AI76" s="182"/>
      <c r="AJ76" s="182" t="s">
        <v>208</v>
      </c>
      <c r="AK76" s="182"/>
      <c r="AL76" s="25"/>
      <c r="AM76" s="25"/>
      <c r="AN76" s="25"/>
      <c r="AO76" s="182"/>
      <c r="AP76" s="182"/>
      <c r="AQ76" s="182"/>
      <c r="AR76" s="182"/>
      <c r="AS76" s="182"/>
      <c r="AT76" s="182"/>
      <c r="AU76" s="182"/>
      <c r="AV76" s="182"/>
      <c r="AW76" s="182"/>
      <c r="AX76" s="182"/>
      <c r="AY76" s="182"/>
      <c r="AZ76" s="182"/>
      <c r="BA76" s="182"/>
      <c r="BB76" s="182"/>
      <c r="BC76" s="182"/>
      <c r="BD76" s="182"/>
      <c r="BE76" s="176"/>
      <c r="BF76" s="176"/>
      <c r="BG76" s="176"/>
      <c r="BH76" s="176"/>
      <c r="BI76" s="176"/>
      <c r="BJ76" s="176"/>
      <c r="BK76" s="176"/>
      <c r="BN76" s="23"/>
      <c r="BO76" s="23"/>
      <c r="BP76" s="23"/>
      <c r="BQ76" s="23"/>
      <c r="BR76" s="23"/>
      <c r="BS76" s="23"/>
      <c r="BT76" s="23"/>
      <c r="BU76" s="23"/>
      <c r="BV76" s="23"/>
      <c r="BW76" s="23"/>
      <c r="BX76" s="23"/>
      <c r="BY76" s="14"/>
      <c r="BZ76" s="14"/>
      <c r="CA76" s="13"/>
      <c r="CB76" s="13"/>
      <c r="CC76" s="13"/>
      <c r="CD76" s="13"/>
      <c r="CE76" s="13"/>
      <c r="CF76" s="13"/>
    </row>
    <row r="77" spans="1:85" s="10" customFormat="1" ht="15" customHeight="1" x14ac:dyDescent="0.15">
      <c r="A77" s="25"/>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76"/>
      <c r="BF77" s="176"/>
      <c r="BG77" s="176"/>
      <c r="BH77" s="176"/>
      <c r="BI77" s="176"/>
      <c r="BJ77" s="176"/>
      <c r="BK77" s="176"/>
      <c r="BN77" s="23"/>
      <c r="BO77" s="23"/>
      <c r="BP77" s="23"/>
      <c r="BQ77" s="23"/>
      <c r="BR77" s="23"/>
      <c r="BS77" s="23"/>
      <c r="BT77" s="23"/>
      <c r="BU77" s="23"/>
      <c r="BV77" s="23"/>
      <c r="BW77" s="23"/>
      <c r="BX77" s="23"/>
      <c r="BY77" s="14"/>
      <c r="BZ77" s="14"/>
      <c r="CA77" s="13"/>
      <c r="CB77" s="13"/>
      <c r="CC77" s="13"/>
      <c r="CD77" s="13"/>
      <c r="CE77" s="13"/>
      <c r="CF77" s="13"/>
    </row>
    <row r="78" spans="1:85" s="22" customFormat="1" ht="15" customHeight="1" x14ac:dyDescent="0.15">
      <c r="A78" s="25"/>
      <c r="B78" s="182"/>
      <c r="C78" s="182" t="s">
        <v>156</v>
      </c>
      <c r="D78" s="182" t="s">
        <v>209</v>
      </c>
      <c r="E78" s="182"/>
      <c r="F78" s="182"/>
      <c r="G78" s="182"/>
      <c r="H78" s="182"/>
      <c r="I78" s="182"/>
      <c r="J78" s="182"/>
      <c r="K78" s="182"/>
      <c r="L78" s="182"/>
      <c r="M78" s="182"/>
      <c r="N78" s="182"/>
      <c r="O78" s="182"/>
      <c r="P78" s="182"/>
      <c r="Q78" s="182"/>
      <c r="R78" s="182"/>
      <c r="S78" s="182"/>
      <c r="T78" s="182"/>
      <c r="U78" s="182"/>
      <c r="V78" s="182" t="s">
        <v>158</v>
      </c>
      <c r="W78" s="25"/>
      <c r="X78" s="25"/>
      <c r="Y78" s="25"/>
      <c r="Z78" s="25"/>
      <c r="AA78" s="25"/>
      <c r="AB78" s="25"/>
      <c r="AC78" s="25"/>
      <c r="AD78" s="25"/>
      <c r="AE78" s="25"/>
      <c r="AF78" s="25"/>
      <c r="AG78" s="25"/>
      <c r="AH78" s="182" t="s">
        <v>160</v>
      </c>
      <c r="AI78" s="182"/>
      <c r="AJ78" s="182" t="s">
        <v>210</v>
      </c>
      <c r="AK78" s="182"/>
      <c r="AL78" s="182"/>
      <c r="AM78" s="182"/>
      <c r="AN78" s="182"/>
      <c r="AO78" s="182"/>
      <c r="AP78" s="182"/>
      <c r="AQ78" s="182"/>
      <c r="AR78" s="182"/>
      <c r="AS78" s="182"/>
      <c r="AT78" s="182"/>
      <c r="AU78" s="182"/>
      <c r="AV78" s="182"/>
      <c r="AW78" s="182"/>
      <c r="AX78" s="182"/>
      <c r="AY78" s="182"/>
      <c r="AZ78" s="182"/>
      <c r="BA78" s="182"/>
      <c r="BB78" s="182"/>
      <c r="BC78" s="182"/>
      <c r="BD78" s="182"/>
      <c r="BL78" s="13"/>
      <c r="BM78" s="13"/>
      <c r="BN78" s="14"/>
      <c r="BO78" s="14"/>
      <c r="BP78" s="14"/>
      <c r="BQ78" s="14"/>
      <c r="BR78" s="14"/>
      <c r="BS78" s="14"/>
      <c r="BT78" s="14"/>
      <c r="BU78" s="14"/>
      <c r="BV78" s="14"/>
      <c r="BW78" s="14"/>
      <c r="BX78" s="14"/>
      <c r="BY78" s="14"/>
      <c r="BZ78" s="14"/>
      <c r="CA78" s="13"/>
      <c r="CB78" s="13"/>
      <c r="CC78" s="13"/>
      <c r="CD78" s="13"/>
      <c r="CE78" s="13"/>
      <c r="CF78" s="13"/>
      <c r="CG78" s="13"/>
    </row>
    <row r="79" spans="1:85" s="22" customFormat="1" ht="15" customHeight="1" x14ac:dyDescent="0.2">
      <c r="A79" s="25"/>
      <c r="B79" s="182"/>
      <c r="C79" s="182" t="s">
        <v>211</v>
      </c>
      <c r="D79" s="182"/>
      <c r="E79" s="182"/>
      <c r="F79" s="182"/>
      <c r="G79" s="182"/>
      <c r="H79" s="182"/>
      <c r="I79" s="182"/>
      <c r="J79" s="182"/>
      <c r="K79" s="182"/>
      <c r="L79" s="182"/>
      <c r="M79" s="182"/>
      <c r="N79" s="182"/>
      <c r="O79" s="182"/>
      <c r="P79" s="182"/>
      <c r="Q79" s="182"/>
      <c r="R79" s="228" t="s">
        <v>163</v>
      </c>
      <c r="S79" s="228"/>
      <c r="T79" s="228"/>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L79" s="13"/>
      <c r="BM79" s="13"/>
      <c r="BN79" s="14"/>
      <c r="BO79" s="14"/>
      <c r="BP79" s="14"/>
      <c r="BQ79" s="14"/>
      <c r="BR79" s="14"/>
      <c r="BS79" s="14"/>
      <c r="BT79" s="14"/>
      <c r="BU79" s="14"/>
      <c r="BV79" s="14"/>
      <c r="BW79" s="14"/>
      <c r="BX79" s="14"/>
      <c r="BY79" s="14"/>
      <c r="BZ79" s="14"/>
      <c r="CA79" s="13"/>
      <c r="CB79" s="13"/>
      <c r="CC79" s="13"/>
      <c r="CD79" s="13"/>
      <c r="CE79" s="13"/>
      <c r="CF79" s="13"/>
      <c r="CG79" s="13"/>
    </row>
    <row r="80" spans="1:85" s="22" customFormat="1" ht="15" customHeight="1" x14ac:dyDescent="0.15">
      <c r="A80" s="25"/>
      <c r="B80" s="182"/>
      <c r="C80" s="219" t="s">
        <v>47</v>
      </c>
      <c r="D80" s="219"/>
      <c r="E80" s="219"/>
      <c r="F80" s="219"/>
      <c r="G80" s="219"/>
      <c r="H80" s="219"/>
      <c r="I80" s="219"/>
      <c r="J80" s="219"/>
      <c r="K80" s="219"/>
      <c r="L80" s="219"/>
      <c r="M80" s="219"/>
      <c r="N80" s="219"/>
      <c r="O80" s="220" t="s">
        <v>212</v>
      </c>
      <c r="P80" s="221"/>
      <c r="Q80" s="221"/>
      <c r="R80" s="221"/>
      <c r="S80" s="221"/>
      <c r="T80" s="22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L80" s="13"/>
      <c r="BM80" s="13"/>
      <c r="BN80" s="14"/>
      <c r="BO80" s="14"/>
      <c r="BP80" s="14"/>
      <c r="BQ80" s="14"/>
      <c r="BR80" s="14"/>
      <c r="BS80" s="14"/>
      <c r="BT80" s="14"/>
      <c r="BU80" s="14"/>
      <c r="BV80" s="14"/>
      <c r="BW80" s="14"/>
      <c r="BX80" s="14"/>
      <c r="BY80" s="14"/>
      <c r="BZ80" s="14"/>
      <c r="CA80" s="13"/>
      <c r="CB80" s="13"/>
      <c r="CC80" s="13"/>
      <c r="CD80" s="13"/>
      <c r="CE80" s="13"/>
      <c r="CF80" s="13"/>
      <c r="CG80" s="13"/>
    </row>
    <row r="81" spans="1:85" s="22" customFormat="1" ht="15" customHeight="1" x14ac:dyDescent="0.15">
      <c r="A81" s="25"/>
      <c r="B81" s="182"/>
      <c r="C81" s="219" t="s">
        <v>213</v>
      </c>
      <c r="D81" s="219"/>
      <c r="E81" s="219"/>
      <c r="F81" s="219"/>
      <c r="G81" s="219"/>
      <c r="H81" s="219"/>
      <c r="I81" s="219"/>
      <c r="J81" s="219" t="s">
        <v>214</v>
      </c>
      <c r="K81" s="219"/>
      <c r="L81" s="219"/>
      <c r="M81" s="219"/>
      <c r="N81" s="219"/>
      <c r="O81" s="223"/>
      <c r="P81" s="224"/>
      <c r="Q81" s="224"/>
      <c r="R81" s="224"/>
      <c r="S81" s="224"/>
      <c r="T81" s="225"/>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L81" s="13"/>
      <c r="BM81" s="13"/>
      <c r="BN81" s="14"/>
      <c r="BO81" s="14"/>
      <c r="BP81" s="14"/>
      <c r="BQ81" s="14"/>
      <c r="BR81" s="14"/>
      <c r="BS81" s="14"/>
      <c r="BT81" s="14"/>
      <c r="BU81" s="14"/>
      <c r="BV81" s="14"/>
      <c r="BW81" s="14"/>
      <c r="BX81" s="14"/>
      <c r="BY81" s="14"/>
      <c r="BZ81" s="14"/>
      <c r="CA81" s="13"/>
      <c r="CB81" s="13"/>
      <c r="CC81" s="13"/>
      <c r="CD81" s="13"/>
      <c r="CE81" s="13"/>
      <c r="CF81" s="13"/>
      <c r="CG81" s="13"/>
    </row>
    <row r="82" spans="1:85" s="22" customFormat="1" ht="15" customHeight="1" x14ac:dyDescent="0.15">
      <c r="A82" s="25"/>
      <c r="B82" s="182"/>
      <c r="C82" s="226">
        <v>0</v>
      </c>
      <c r="D82" s="214"/>
      <c r="E82" s="214"/>
      <c r="F82" s="214"/>
      <c r="G82" s="214"/>
      <c r="H82" s="214"/>
      <c r="I82" s="215"/>
      <c r="J82" s="213">
        <v>24000000</v>
      </c>
      <c r="K82" s="214"/>
      <c r="L82" s="214"/>
      <c r="M82" s="214"/>
      <c r="N82" s="215"/>
      <c r="O82" s="216">
        <v>430000</v>
      </c>
      <c r="P82" s="217"/>
      <c r="Q82" s="217"/>
      <c r="R82" s="217"/>
      <c r="S82" s="217"/>
      <c r="T82" s="218"/>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L82" s="13"/>
      <c r="BM82" s="13"/>
      <c r="BN82" s="14"/>
      <c r="BO82" s="14"/>
      <c r="BP82" s="14"/>
      <c r="BQ82" s="14"/>
      <c r="BR82" s="14"/>
      <c r="BS82" s="14"/>
      <c r="BT82" s="14"/>
      <c r="BU82" s="14"/>
      <c r="BV82" s="14"/>
      <c r="BW82" s="14"/>
      <c r="BX82" s="14"/>
      <c r="BY82" s="14"/>
      <c r="BZ82" s="14"/>
      <c r="CA82" s="13"/>
      <c r="CB82" s="13"/>
      <c r="CC82" s="13"/>
      <c r="CD82" s="13"/>
      <c r="CE82" s="13"/>
      <c r="CF82" s="13"/>
      <c r="CG82" s="13"/>
    </row>
    <row r="83" spans="1:85" s="22" customFormat="1" ht="15" customHeight="1" x14ac:dyDescent="0.15">
      <c r="A83" s="25"/>
      <c r="B83" s="182"/>
      <c r="C83" s="213">
        <v>24000001</v>
      </c>
      <c r="D83" s="214"/>
      <c r="E83" s="214"/>
      <c r="F83" s="214"/>
      <c r="G83" s="214"/>
      <c r="H83" s="214"/>
      <c r="I83" s="215"/>
      <c r="J83" s="213">
        <v>24500000</v>
      </c>
      <c r="K83" s="214"/>
      <c r="L83" s="214"/>
      <c r="M83" s="214"/>
      <c r="N83" s="215"/>
      <c r="O83" s="216">
        <v>290000</v>
      </c>
      <c r="P83" s="217"/>
      <c r="Q83" s="217"/>
      <c r="R83" s="217"/>
      <c r="S83" s="217"/>
      <c r="T83" s="218"/>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L83" s="13"/>
      <c r="BM83" s="13"/>
      <c r="BN83" s="14"/>
      <c r="BO83" s="14"/>
      <c r="BP83" s="14"/>
      <c r="BQ83" s="14"/>
      <c r="BR83" s="14"/>
      <c r="BS83" s="14"/>
      <c r="BT83" s="14"/>
      <c r="BU83" s="14"/>
      <c r="BV83" s="14"/>
      <c r="BW83" s="14"/>
      <c r="BX83" s="14"/>
      <c r="BY83" s="14"/>
      <c r="BZ83" s="14"/>
      <c r="CA83" s="13"/>
      <c r="CB83" s="13"/>
      <c r="CC83" s="13"/>
      <c r="CD83" s="13"/>
      <c r="CE83" s="13"/>
      <c r="CF83" s="13"/>
      <c r="CG83" s="13"/>
    </row>
    <row r="84" spans="1:85" s="22" customFormat="1" ht="15" customHeight="1" x14ac:dyDescent="0.15">
      <c r="A84" s="25"/>
      <c r="B84" s="182"/>
      <c r="C84" s="213">
        <v>24500001</v>
      </c>
      <c r="D84" s="214"/>
      <c r="E84" s="214"/>
      <c r="F84" s="214"/>
      <c r="G84" s="214"/>
      <c r="H84" s="214"/>
      <c r="I84" s="215"/>
      <c r="J84" s="213">
        <v>25000000</v>
      </c>
      <c r="K84" s="214"/>
      <c r="L84" s="214"/>
      <c r="M84" s="214"/>
      <c r="N84" s="215"/>
      <c r="O84" s="216">
        <v>150000</v>
      </c>
      <c r="P84" s="217"/>
      <c r="Q84" s="217"/>
      <c r="R84" s="217"/>
      <c r="S84" s="217"/>
      <c r="T84" s="218"/>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L84" s="13"/>
      <c r="BM84" s="13"/>
      <c r="BN84" s="14"/>
      <c r="BO84" s="14"/>
      <c r="BP84" s="14"/>
      <c r="BQ84" s="14"/>
      <c r="BR84" s="14"/>
      <c r="BS84" s="14"/>
      <c r="BT84" s="14"/>
      <c r="BU84" s="14"/>
      <c r="BV84" s="14"/>
      <c r="BW84" s="14"/>
      <c r="BX84" s="14"/>
      <c r="BY84" s="14"/>
      <c r="BZ84" s="14"/>
      <c r="CA84" s="13"/>
      <c r="CB84" s="13"/>
      <c r="CC84" s="13"/>
      <c r="CD84" s="13"/>
      <c r="CE84" s="13"/>
      <c r="CF84" s="13"/>
      <c r="CG84" s="13"/>
    </row>
    <row r="85" spans="1:85" s="22" customFormat="1" ht="15" customHeight="1" x14ac:dyDescent="0.15">
      <c r="A85" s="25"/>
      <c r="B85" s="182"/>
      <c r="C85" s="213">
        <v>25000001</v>
      </c>
      <c r="D85" s="214"/>
      <c r="E85" s="214"/>
      <c r="F85" s="214"/>
      <c r="G85" s="214"/>
      <c r="H85" s="214"/>
      <c r="I85" s="215"/>
      <c r="J85" s="213"/>
      <c r="K85" s="214"/>
      <c r="L85" s="214"/>
      <c r="M85" s="214"/>
      <c r="N85" s="215"/>
      <c r="O85" s="216">
        <v>0</v>
      </c>
      <c r="P85" s="217"/>
      <c r="Q85" s="217"/>
      <c r="R85" s="217"/>
      <c r="S85" s="217"/>
      <c r="T85" s="218"/>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L85" s="13"/>
      <c r="BM85" s="13"/>
      <c r="BN85" s="14"/>
      <c r="BO85" s="14"/>
      <c r="BP85" s="14"/>
      <c r="BQ85" s="14"/>
      <c r="BR85" s="14"/>
      <c r="BS85" s="14"/>
      <c r="BT85" s="14"/>
      <c r="BU85" s="14"/>
      <c r="BV85" s="14"/>
      <c r="BW85" s="14"/>
      <c r="BX85" s="14"/>
      <c r="BY85" s="14"/>
      <c r="BZ85" s="14"/>
      <c r="CA85" s="13"/>
      <c r="CB85" s="13"/>
      <c r="CC85" s="13"/>
      <c r="CD85" s="13"/>
      <c r="CE85" s="13"/>
      <c r="CF85" s="13"/>
      <c r="CG85" s="13"/>
    </row>
    <row r="86" spans="1:85" s="22" customFormat="1" ht="15" customHeight="1" x14ac:dyDescent="0.15">
      <c r="A86" s="25"/>
      <c r="B86" s="182"/>
      <c r="C86" s="158" t="s">
        <v>205</v>
      </c>
      <c r="D86" s="173"/>
      <c r="E86" s="173"/>
      <c r="F86" s="173"/>
      <c r="G86" s="173"/>
      <c r="H86" s="173"/>
      <c r="I86" s="173"/>
      <c r="J86" s="160"/>
      <c r="K86" s="173"/>
      <c r="L86" s="173"/>
      <c r="M86" s="173"/>
      <c r="N86" s="173"/>
      <c r="O86" s="161"/>
      <c r="P86" s="158"/>
      <c r="Q86" s="158"/>
      <c r="R86" s="158"/>
      <c r="S86" s="158"/>
      <c r="T86" s="158"/>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L86" s="13"/>
      <c r="BM86" s="13"/>
      <c r="BN86" s="14"/>
      <c r="BO86" s="14"/>
      <c r="BP86" s="14"/>
      <c r="BQ86" s="14"/>
      <c r="BR86" s="14"/>
      <c r="BS86" s="14"/>
      <c r="BT86" s="14"/>
      <c r="BU86" s="14"/>
      <c r="BV86" s="14"/>
      <c r="BW86" s="14"/>
      <c r="BX86" s="14"/>
      <c r="BY86" s="14"/>
      <c r="BZ86" s="14"/>
      <c r="CA86" s="13"/>
      <c r="CB86" s="13"/>
      <c r="CC86" s="13"/>
      <c r="CD86" s="13"/>
      <c r="CE86" s="13"/>
      <c r="CF86" s="13"/>
      <c r="CG86" s="13"/>
    </row>
    <row r="87" spans="1:85" s="22" customFormat="1" ht="15" customHeight="1" x14ac:dyDescent="0.15">
      <c r="A87" s="25"/>
      <c r="B87" s="182"/>
      <c r="C87" s="158"/>
      <c r="D87" s="173"/>
      <c r="E87" s="173"/>
      <c r="F87" s="173"/>
      <c r="G87" s="173"/>
      <c r="H87" s="173"/>
      <c r="I87" s="173"/>
      <c r="J87" s="160"/>
      <c r="K87" s="173"/>
      <c r="L87" s="173"/>
      <c r="M87" s="173"/>
      <c r="N87" s="173"/>
      <c r="O87" s="161"/>
      <c r="P87" s="158"/>
      <c r="Q87" s="158"/>
      <c r="R87" s="158"/>
      <c r="S87" s="158"/>
      <c r="T87" s="158"/>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L87" s="13"/>
      <c r="BM87" s="13"/>
      <c r="BN87" s="14"/>
      <c r="BO87" s="14"/>
      <c r="BP87" s="14"/>
      <c r="BQ87" s="14"/>
      <c r="BR87" s="14"/>
      <c r="BS87" s="14"/>
      <c r="BT87" s="14"/>
      <c r="BU87" s="14"/>
      <c r="BV87" s="14"/>
      <c r="BW87" s="14"/>
      <c r="BX87" s="14"/>
      <c r="BY87" s="14"/>
      <c r="BZ87" s="14"/>
      <c r="CA87" s="13"/>
      <c r="CB87" s="13"/>
      <c r="CC87" s="13"/>
      <c r="CD87" s="13"/>
      <c r="CE87" s="13"/>
      <c r="CF87" s="13"/>
      <c r="CG87" s="13"/>
    </row>
    <row r="88" spans="1:85" s="22" customFormat="1" ht="15" customHeight="1" x14ac:dyDescent="0.15">
      <c r="A88" s="36"/>
      <c r="B88" s="36"/>
      <c r="C88" s="182" t="s">
        <v>161</v>
      </c>
      <c r="D88" s="182" t="s">
        <v>215</v>
      </c>
      <c r="E88" s="182" t="s">
        <v>178</v>
      </c>
      <c r="F88" s="182"/>
      <c r="G88" s="182"/>
      <c r="H88" s="182" t="s">
        <v>215</v>
      </c>
      <c r="I88" s="182" t="s">
        <v>208</v>
      </c>
      <c r="J88" s="182" t="s">
        <v>216</v>
      </c>
      <c r="K88" s="182"/>
      <c r="L88" s="182"/>
      <c r="M88" s="182"/>
      <c r="N88" s="182" t="s">
        <v>217</v>
      </c>
      <c r="O88" s="182"/>
      <c r="P88" s="182" t="s">
        <v>218</v>
      </c>
      <c r="Q88" s="182"/>
      <c r="R88" s="182"/>
      <c r="S88" s="182"/>
      <c r="T88" s="182"/>
      <c r="U88" s="182"/>
      <c r="V88" s="182"/>
      <c r="W88" s="182"/>
      <c r="X88" s="182"/>
      <c r="Y88" s="182" t="s">
        <v>219</v>
      </c>
      <c r="Z88" s="182"/>
      <c r="AA88" s="182" t="s">
        <v>220</v>
      </c>
      <c r="AB88" s="182"/>
      <c r="AC88" s="182"/>
      <c r="AD88" s="182"/>
      <c r="AE88" s="182"/>
      <c r="AF88" s="182"/>
      <c r="AG88" s="182"/>
      <c r="AH88" s="182"/>
      <c r="AI88" s="182"/>
      <c r="AJ88" s="182"/>
      <c r="AK88" s="182"/>
      <c r="AL88" s="182"/>
      <c r="AM88" s="182"/>
      <c r="AN88" s="182"/>
      <c r="AO88" s="182"/>
      <c r="AP88" s="182"/>
      <c r="AQ88" s="182"/>
      <c r="AR88" s="35"/>
      <c r="AS88" s="35"/>
      <c r="AT88" s="35"/>
      <c r="AU88" s="35"/>
      <c r="AV88" s="35"/>
      <c r="AW88" s="35"/>
      <c r="AX88" s="35"/>
      <c r="AY88" s="35"/>
      <c r="AZ88" s="35"/>
      <c r="BA88" s="35"/>
      <c r="BB88" s="35"/>
      <c r="BC88" s="35"/>
      <c r="BD88" s="35"/>
      <c r="BL88" s="13"/>
      <c r="BM88" s="13"/>
      <c r="BN88" s="14"/>
      <c r="BO88" s="14"/>
      <c r="BP88" s="14"/>
      <c r="BQ88" s="14"/>
      <c r="BR88" s="14"/>
      <c r="BS88" s="14"/>
      <c r="BT88" s="14"/>
      <c r="BU88" s="14"/>
      <c r="BV88" s="14"/>
      <c r="BW88" s="14"/>
      <c r="BX88" s="14"/>
      <c r="BY88" s="14"/>
      <c r="BZ88" s="14"/>
      <c r="CA88" s="13"/>
      <c r="CB88" s="13"/>
      <c r="CC88" s="13"/>
      <c r="CD88" s="13"/>
      <c r="CE88" s="13"/>
      <c r="CF88" s="13"/>
      <c r="CG88" s="13"/>
    </row>
    <row r="89" spans="1:85" s="22" customFormat="1" ht="19.149999999999999" customHeight="1" x14ac:dyDescent="0.1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5"/>
      <c r="AK89" s="35"/>
      <c r="AL89" s="35"/>
      <c r="AM89" s="35"/>
      <c r="AN89" s="35"/>
      <c r="AO89" s="35"/>
      <c r="AP89" s="35"/>
      <c r="AQ89" s="35"/>
      <c r="AR89" s="35"/>
      <c r="AS89" s="35"/>
      <c r="AT89" s="35"/>
      <c r="AU89" s="35"/>
      <c r="AV89" s="35"/>
      <c r="AW89" s="35"/>
      <c r="AX89" s="35"/>
      <c r="AY89" s="35"/>
      <c r="AZ89" s="35"/>
      <c r="BA89" s="35"/>
      <c r="BB89" s="35"/>
      <c r="BC89" s="35"/>
      <c r="BD89" s="35"/>
      <c r="BL89" s="13"/>
      <c r="BM89" s="13"/>
      <c r="BN89" s="14"/>
      <c r="BO89" s="14"/>
      <c r="BP89" s="14"/>
      <c r="BQ89" s="14"/>
      <c r="BR89" s="14"/>
      <c r="BS89" s="14"/>
      <c r="BT89" s="14"/>
      <c r="BU89" s="14"/>
      <c r="BV89" s="14"/>
      <c r="BW89" s="14"/>
      <c r="BX89" s="14"/>
      <c r="BY89" s="14"/>
      <c r="BZ89" s="14"/>
      <c r="CA89" s="13"/>
      <c r="CB89" s="13"/>
      <c r="CC89" s="13"/>
      <c r="CD89" s="13"/>
      <c r="CE89" s="13"/>
      <c r="CF89" s="13"/>
      <c r="CG89" s="13"/>
    </row>
    <row r="90" spans="1:85" s="22" customFormat="1" ht="19.149999999999999" customHeight="1" x14ac:dyDescent="0.1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5"/>
      <c r="AK90" s="35"/>
      <c r="AL90" s="35"/>
      <c r="AM90" s="35"/>
      <c r="AN90" s="35"/>
      <c r="AO90" s="35"/>
      <c r="AP90" s="35"/>
      <c r="AQ90" s="35"/>
      <c r="AR90" s="35"/>
      <c r="AS90" s="35"/>
      <c r="AT90" s="35"/>
      <c r="AU90" s="35"/>
      <c r="AV90" s="35"/>
      <c r="AW90" s="35"/>
      <c r="AX90" s="35"/>
      <c r="AY90" s="35"/>
      <c r="AZ90" s="35"/>
      <c r="BA90" s="35"/>
      <c r="BB90" s="35"/>
      <c r="BC90" s="35"/>
      <c r="BD90" s="35"/>
      <c r="BL90" s="13"/>
      <c r="BM90" s="13"/>
      <c r="BN90" s="14"/>
      <c r="BO90" s="14"/>
      <c r="BP90" s="14"/>
      <c r="BQ90" s="14"/>
      <c r="BR90" s="14"/>
      <c r="BS90" s="14"/>
      <c r="BT90" s="14"/>
      <c r="BU90" s="14"/>
      <c r="BV90" s="14"/>
      <c r="BW90" s="14"/>
      <c r="BX90" s="14"/>
      <c r="BY90" s="14"/>
      <c r="BZ90" s="14"/>
      <c r="CA90" s="13"/>
      <c r="CB90" s="13"/>
      <c r="CC90" s="13"/>
      <c r="CD90" s="13"/>
      <c r="CE90" s="13"/>
      <c r="CF90" s="13"/>
      <c r="CG90" s="13"/>
    </row>
    <row r="91" spans="1:85" s="22" customFormat="1" ht="19.149999999999999"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5"/>
      <c r="AK91" s="35"/>
      <c r="AL91" s="35"/>
      <c r="AM91" s="35"/>
      <c r="AN91" s="35"/>
      <c r="AO91" s="35"/>
      <c r="AP91" s="35"/>
      <c r="AQ91" s="35"/>
      <c r="AR91" s="35"/>
      <c r="AS91" s="35"/>
      <c r="AT91" s="35"/>
      <c r="AU91" s="35"/>
      <c r="AV91" s="35"/>
      <c r="AW91" s="35"/>
      <c r="AX91" s="35"/>
      <c r="AY91" s="35"/>
      <c r="AZ91" s="35"/>
      <c r="BA91" s="35"/>
      <c r="BB91" s="35"/>
      <c r="BC91" s="35"/>
      <c r="BD91" s="35"/>
      <c r="BL91" s="13"/>
      <c r="BM91" s="13"/>
      <c r="BN91" s="14"/>
      <c r="BO91" s="14"/>
      <c r="BP91" s="14"/>
      <c r="BQ91" s="14"/>
      <c r="BR91" s="14"/>
      <c r="BS91" s="14"/>
      <c r="BT91" s="14"/>
      <c r="BU91" s="14"/>
      <c r="BV91" s="14"/>
      <c r="BW91" s="14"/>
      <c r="BX91" s="14"/>
      <c r="BY91" s="14"/>
      <c r="BZ91" s="14"/>
      <c r="CA91" s="13"/>
      <c r="CB91" s="13"/>
      <c r="CC91" s="13"/>
      <c r="CD91" s="13"/>
      <c r="CE91" s="13"/>
      <c r="CF91" s="13"/>
      <c r="CG91" s="13"/>
    </row>
    <row r="92" spans="1:85" s="22" customFormat="1" ht="19.149999999999999"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5"/>
      <c r="AK92" s="35"/>
      <c r="AL92" s="35"/>
      <c r="AM92" s="35"/>
      <c r="AN92" s="35"/>
      <c r="AO92" s="35"/>
      <c r="AP92" s="35"/>
      <c r="AQ92" s="35"/>
      <c r="AR92" s="35"/>
      <c r="AS92" s="35"/>
      <c r="AT92" s="35"/>
      <c r="AU92" s="35"/>
      <c r="AV92" s="35"/>
      <c r="AW92" s="35"/>
      <c r="AX92" s="35"/>
      <c r="AY92" s="35"/>
      <c r="AZ92" s="35"/>
      <c r="BA92" s="35"/>
      <c r="BB92" s="35"/>
      <c r="BC92" s="35"/>
      <c r="BD92" s="35"/>
      <c r="BL92" s="13"/>
      <c r="BM92" s="13"/>
      <c r="BN92" s="14"/>
      <c r="BO92" s="14"/>
      <c r="BP92" s="14"/>
      <c r="BQ92" s="14"/>
      <c r="BR92" s="14"/>
      <c r="BS92" s="14"/>
      <c r="BT92" s="14"/>
      <c r="BU92" s="14"/>
      <c r="BV92" s="14"/>
      <c r="BW92" s="14"/>
      <c r="BX92" s="14"/>
      <c r="BY92" s="14"/>
      <c r="BZ92" s="14"/>
      <c r="CA92" s="13"/>
      <c r="CB92" s="13"/>
      <c r="CC92" s="13"/>
      <c r="CD92" s="13"/>
      <c r="CE92" s="13"/>
      <c r="CF92" s="13"/>
      <c r="CG92" s="13"/>
    </row>
    <row r="93" spans="1:85" s="22" customFormat="1" ht="19.149999999999999" customHeight="1" x14ac:dyDescent="0.1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5"/>
      <c r="AK93" s="35"/>
      <c r="AL93" s="35"/>
      <c r="AM93" s="35"/>
      <c r="AN93" s="35"/>
      <c r="AO93" s="35"/>
      <c r="AP93" s="35"/>
      <c r="AQ93" s="35"/>
      <c r="AR93" s="35"/>
      <c r="AS93" s="35"/>
      <c r="AT93" s="35"/>
      <c r="AU93" s="35"/>
      <c r="AV93" s="35"/>
      <c r="AW93" s="35"/>
      <c r="AX93" s="35"/>
      <c r="AY93" s="35"/>
      <c r="AZ93" s="35"/>
      <c r="BA93" s="35"/>
      <c r="BB93" s="35"/>
      <c r="BC93" s="35"/>
      <c r="BD93" s="35"/>
      <c r="BL93" s="13"/>
      <c r="BM93" s="13"/>
      <c r="BN93" s="14"/>
      <c r="BO93" s="14"/>
      <c r="BP93" s="14"/>
      <c r="BQ93" s="14"/>
      <c r="BR93" s="14"/>
      <c r="BS93" s="14"/>
      <c r="BT93" s="14"/>
      <c r="BU93" s="14"/>
      <c r="BV93" s="14"/>
      <c r="BW93" s="14"/>
      <c r="BX93" s="14"/>
      <c r="BY93" s="14"/>
      <c r="BZ93" s="14"/>
      <c r="CA93" s="13"/>
      <c r="CB93" s="13"/>
      <c r="CC93" s="13"/>
      <c r="CD93" s="13"/>
      <c r="CE93" s="13"/>
      <c r="CF93" s="13"/>
      <c r="CG93" s="13"/>
    </row>
    <row r="94" spans="1:85" s="22" customFormat="1" ht="19.149999999999999" customHeight="1" x14ac:dyDescent="0.1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5"/>
      <c r="AK94" s="35"/>
      <c r="AL94" s="35"/>
      <c r="AM94" s="35"/>
      <c r="AN94" s="35"/>
      <c r="AO94" s="35"/>
      <c r="AP94" s="35"/>
      <c r="AQ94" s="35"/>
      <c r="AR94" s="35"/>
      <c r="AS94" s="35"/>
      <c r="AT94" s="35"/>
      <c r="AU94" s="35"/>
      <c r="AV94" s="35"/>
      <c r="AW94" s="35"/>
      <c r="AX94" s="35"/>
      <c r="AY94" s="35"/>
      <c r="AZ94" s="35"/>
      <c r="BA94" s="35"/>
      <c r="BB94" s="35"/>
      <c r="BC94" s="35"/>
      <c r="BD94" s="35"/>
      <c r="BL94" s="13"/>
      <c r="BM94" s="13"/>
      <c r="BN94" s="14"/>
      <c r="BO94" s="14"/>
      <c r="BP94" s="14"/>
      <c r="BQ94" s="14"/>
      <c r="BR94" s="14"/>
      <c r="BS94" s="14"/>
      <c r="BT94" s="14"/>
      <c r="BU94" s="14"/>
      <c r="BV94" s="14"/>
      <c r="BW94" s="14"/>
      <c r="BX94" s="14"/>
      <c r="BY94" s="14"/>
      <c r="BZ94" s="14"/>
      <c r="CA94" s="13"/>
      <c r="CB94" s="13"/>
      <c r="CC94" s="13"/>
      <c r="CD94" s="13"/>
      <c r="CE94" s="13"/>
      <c r="CF94" s="13"/>
      <c r="CG94" s="13"/>
    </row>
    <row r="95" spans="1:85" s="22" customFormat="1" ht="19.149999999999999" customHeight="1" x14ac:dyDescent="0.1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5"/>
      <c r="AK95" s="35"/>
      <c r="AL95" s="35"/>
      <c r="AM95" s="35"/>
      <c r="AN95" s="35"/>
      <c r="AO95" s="35"/>
      <c r="AP95" s="35"/>
      <c r="AQ95" s="35"/>
      <c r="AR95" s="35"/>
      <c r="AS95" s="35"/>
      <c r="AT95" s="35"/>
      <c r="AU95" s="35"/>
      <c r="AV95" s="35"/>
      <c r="AW95" s="35"/>
      <c r="AX95" s="35"/>
      <c r="AY95" s="35"/>
      <c r="AZ95" s="35"/>
      <c r="BA95" s="35"/>
      <c r="BB95" s="35"/>
      <c r="BC95" s="35"/>
      <c r="BD95" s="35"/>
      <c r="BL95" s="13"/>
      <c r="BM95" s="13"/>
      <c r="BN95" s="14"/>
      <c r="BO95" s="14"/>
      <c r="BP95" s="14"/>
      <c r="BQ95" s="14"/>
      <c r="BR95" s="14"/>
      <c r="BS95" s="14"/>
      <c r="BT95" s="14"/>
      <c r="BU95" s="14"/>
      <c r="BV95" s="14"/>
      <c r="BW95" s="14"/>
      <c r="BX95" s="14"/>
      <c r="BY95" s="14"/>
      <c r="BZ95" s="14"/>
      <c r="CA95" s="13"/>
      <c r="CB95" s="13"/>
      <c r="CC95" s="13"/>
      <c r="CD95" s="13"/>
      <c r="CE95" s="13"/>
      <c r="CF95" s="13"/>
      <c r="CG95" s="13"/>
    </row>
    <row r="96" spans="1:85" s="22" customFormat="1" ht="19.149999999999999" customHeight="1" x14ac:dyDescent="0.1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5"/>
      <c r="AK96" s="35"/>
      <c r="AL96" s="35"/>
      <c r="AM96" s="35"/>
      <c r="AN96" s="35"/>
      <c r="AO96" s="35"/>
      <c r="AP96" s="35"/>
      <c r="AQ96" s="35"/>
      <c r="AR96" s="35"/>
      <c r="AS96" s="35"/>
      <c r="AT96" s="35"/>
      <c r="AU96" s="35"/>
      <c r="AV96" s="35"/>
      <c r="AW96" s="35"/>
      <c r="AX96" s="35"/>
      <c r="AY96" s="35"/>
      <c r="AZ96" s="35"/>
      <c r="BA96" s="35"/>
      <c r="BB96" s="35"/>
      <c r="BC96" s="35"/>
      <c r="BD96" s="35"/>
      <c r="BL96" s="13"/>
      <c r="BM96" s="13"/>
      <c r="BN96" s="14"/>
      <c r="BO96" s="14"/>
      <c r="BP96" s="14"/>
      <c r="BQ96" s="14"/>
      <c r="BR96" s="14"/>
      <c r="BS96" s="14"/>
      <c r="BT96" s="14"/>
      <c r="BU96" s="14"/>
      <c r="BV96" s="14"/>
      <c r="BW96" s="14"/>
      <c r="BX96" s="14"/>
      <c r="BY96" s="14"/>
      <c r="BZ96" s="14"/>
      <c r="CA96" s="13"/>
      <c r="CB96" s="13"/>
      <c r="CC96" s="13"/>
      <c r="CD96" s="13"/>
      <c r="CE96" s="13"/>
      <c r="CF96" s="13"/>
      <c r="CG96" s="13"/>
    </row>
    <row r="97" spans="1:85" s="22" customFormat="1" ht="19.149999999999999" customHeight="1" x14ac:dyDescent="0.1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5"/>
      <c r="AK97" s="35"/>
      <c r="AL97" s="35"/>
      <c r="AM97" s="35"/>
      <c r="AN97" s="35"/>
      <c r="AO97" s="35"/>
      <c r="AP97" s="35"/>
      <c r="AQ97" s="35"/>
      <c r="AR97" s="35"/>
      <c r="AS97" s="35"/>
      <c r="AT97" s="35"/>
      <c r="AU97" s="35"/>
      <c r="AV97" s="35"/>
      <c r="AW97" s="35"/>
      <c r="AX97" s="35"/>
      <c r="AY97" s="35"/>
      <c r="AZ97" s="35"/>
      <c r="BA97" s="35"/>
      <c r="BB97" s="35"/>
      <c r="BC97" s="35"/>
      <c r="BD97" s="35"/>
      <c r="BL97" s="13"/>
      <c r="BM97" s="13"/>
      <c r="BN97" s="14"/>
      <c r="BO97" s="14"/>
      <c r="BP97" s="14"/>
      <c r="BQ97" s="14"/>
      <c r="BR97" s="14"/>
      <c r="BS97" s="14"/>
      <c r="BT97" s="14"/>
      <c r="BU97" s="14"/>
      <c r="BV97" s="14"/>
      <c r="BW97" s="14"/>
      <c r="BX97" s="14"/>
      <c r="BY97" s="14"/>
      <c r="BZ97" s="14"/>
      <c r="CA97" s="13"/>
      <c r="CB97" s="13"/>
      <c r="CC97" s="13"/>
      <c r="CD97" s="13"/>
      <c r="CE97" s="13"/>
      <c r="CF97" s="13"/>
      <c r="CG97" s="13"/>
    </row>
    <row r="98" spans="1:85" s="22" customFormat="1" ht="19.149999999999999" customHeight="1" x14ac:dyDescent="0.1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5"/>
      <c r="AK98" s="35"/>
      <c r="AL98" s="35"/>
      <c r="AM98" s="35"/>
      <c r="AN98" s="35"/>
      <c r="AO98" s="35"/>
      <c r="AP98" s="35"/>
      <c r="AQ98" s="35"/>
      <c r="AR98" s="35"/>
      <c r="AS98" s="35"/>
      <c r="AT98" s="35"/>
      <c r="AU98" s="35"/>
      <c r="AV98" s="35"/>
      <c r="AW98" s="35"/>
      <c r="AX98" s="35"/>
      <c r="AY98" s="35"/>
      <c r="AZ98" s="35"/>
      <c r="BA98" s="35"/>
      <c r="BB98" s="35"/>
      <c r="BC98" s="35"/>
      <c r="BD98" s="35"/>
      <c r="BL98" s="13"/>
      <c r="BM98" s="13"/>
      <c r="BN98" s="14"/>
      <c r="BO98" s="14"/>
      <c r="BP98" s="14"/>
      <c r="BQ98" s="14"/>
      <c r="BR98" s="14"/>
      <c r="BS98" s="14"/>
      <c r="BT98" s="14"/>
      <c r="BU98" s="14"/>
      <c r="BV98" s="14"/>
      <c r="BW98" s="14"/>
      <c r="BX98" s="14"/>
      <c r="BY98" s="14"/>
      <c r="BZ98" s="14"/>
      <c r="CA98" s="13"/>
      <c r="CB98" s="13"/>
      <c r="CC98" s="13"/>
      <c r="CD98" s="13"/>
      <c r="CE98" s="13"/>
      <c r="CF98" s="13"/>
      <c r="CG98" s="13"/>
    </row>
    <row r="99" spans="1:85" s="22" customFormat="1" ht="19.149999999999999" customHeight="1" x14ac:dyDescent="0.1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5"/>
      <c r="AK99" s="35"/>
      <c r="AL99" s="35"/>
      <c r="AM99" s="35"/>
      <c r="AN99" s="35"/>
      <c r="AO99" s="35"/>
      <c r="AP99" s="35"/>
      <c r="AQ99" s="35"/>
      <c r="AR99" s="35"/>
      <c r="AS99" s="35"/>
      <c r="AT99" s="35"/>
      <c r="AU99" s="35"/>
      <c r="AV99" s="35"/>
      <c r="AW99" s="35"/>
      <c r="AX99" s="35"/>
      <c r="AY99" s="35"/>
      <c r="AZ99" s="35"/>
      <c r="BA99" s="35"/>
      <c r="BB99" s="35"/>
      <c r="BC99" s="35"/>
      <c r="BD99" s="35"/>
      <c r="BL99" s="13"/>
      <c r="BM99" s="13"/>
      <c r="BN99" s="14"/>
      <c r="BO99" s="14"/>
      <c r="BP99" s="14"/>
      <c r="BQ99" s="14"/>
      <c r="BR99" s="14"/>
      <c r="BS99" s="14"/>
      <c r="BT99" s="14"/>
      <c r="BU99" s="14"/>
      <c r="BV99" s="14"/>
      <c r="BW99" s="14"/>
      <c r="BX99" s="14"/>
      <c r="BY99" s="14"/>
      <c r="BZ99" s="14"/>
      <c r="CA99" s="13"/>
      <c r="CB99" s="13"/>
      <c r="CC99" s="13"/>
      <c r="CD99" s="13"/>
      <c r="CE99" s="13"/>
      <c r="CF99" s="13"/>
      <c r="CG99" s="13"/>
    </row>
    <row r="100" spans="1:85" s="22" customFormat="1" ht="19.149999999999999" customHeight="1" x14ac:dyDescent="0.1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5"/>
      <c r="AK100" s="35"/>
      <c r="AL100" s="35"/>
      <c r="AM100" s="35"/>
      <c r="AN100" s="35"/>
      <c r="AO100" s="35"/>
      <c r="AP100" s="35"/>
      <c r="AQ100" s="35"/>
      <c r="AR100" s="35"/>
      <c r="AS100" s="35"/>
      <c r="AT100" s="35"/>
      <c r="AU100" s="35"/>
      <c r="AV100" s="35"/>
      <c r="AW100" s="35"/>
      <c r="AX100" s="35"/>
      <c r="AY100" s="35"/>
      <c r="AZ100" s="35"/>
      <c r="BA100" s="35"/>
      <c r="BB100" s="35"/>
      <c r="BC100" s="35"/>
      <c r="BD100" s="35"/>
      <c r="BL100" s="13"/>
      <c r="BM100" s="13"/>
      <c r="BN100" s="14"/>
      <c r="BO100" s="14"/>
      <c r="BP100" s="14"/>
      <c r="BQ100" s="14"/>
      <c r="BR100" s="14"/>
      <c r="BS100" s="14"/>
      <c r="BT100" s="14"/>
      <c r="BU100" s="14"/>
      <c r="BV100" s="14"/>
      <c r="BW100" s="14"/>
      <c r="BX100" s="14"/>
      <c r="BY100" s="14"/>
      <c r="BZ100" s="14"/>
      <c r="CA100" s="13"/>
      <c r="CB100" s="13"/>
      <c r="CC100" s="13"/>
      <c r="CD100" s="13"/>
      <c r="CE100" s="13"/>
      <c r="CF100" s="13"/>
      <c r="CG100" s="13"/>
    </row>
    <row r="101" spans="1:85" s="22" customFormat="1" ht="19.149999999999999" customHeight="1" x14ac:dyDescent="0.1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5"/>
      <c r="AK101" s="35"/>
      <c r="AL101" s="35"/>
      <c r="AM101" s="35"/>
      <c r="AN101" s="35"/>
      <c r="AO101" s="35"/>
      <c r="AP101" s="35"/>
      <c r="AQ101" s="35"/>
      <c r="AR101" s="35"/>
      <c r="AS101" s="35"/>
      <c r="AT101" s="35"/>
      <c r="AU101" s="35"/>
      <c r="AV101" s="35"/>
      <c r="AW101" s="35"/>
      <c r="AX101" s="35"/>
      <c r="AY101" s="35"/>
      <c r="AZ101" s="35"/>
      <c r="BA101" s="35"/>
      <c r="BB101" s="35"/>
      <c r="BC101" s="35"/>
      <c r="BD101" s="35"/>
      <c r="BL101" s="13"/>
      <c r="BM101" s="13"/>
      <c r="BN101" s="14"/>
      <c r="BO101" s="14"/>
      <c r="BP101" s="14"/>
      <c r="BQ101" s="14"/>
      <c r="BR101" s="14"/>
      <c r="BS101" s="14"/>
      <c r="BT101" s="14"/>
      <c r="BU101" s="14"/>
      <c r="BV101" s="14"/>
      <c r="BW101" s="14"/>
      <c r="BX101" s="14"/>
      <c r="BY101" s="14"/>
      <c r="BZ101" s="14"/>
      <c r="CA101" s="13"/>
      <c r="CB101" s="13"/>
      <c r="CC101" s="13"/>
      <c r="CD101" s="13"/>
      <c r="CE101" s="13"/>
      <c r="CF101" s="13"/>
      <c r="CG101" s="13"/>
    </row>
    <row r="102" spans="1:85" s="22" customFormat="1" ht="19.149999999999999" customHeight="1" x14ac:dyDescent="0.1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5"/>
      <c r="AK102" s="35"/>
      <c r="AL102" s="35"/>
      <c r="AM102" s="35"/>
      <c r="AN102" s="35"/>
      <c r="AO102" s="35"/>
      <c r="AP102" s="35"/>
      <c r="AQ102" s="35"/>
      <c r="AR102" s="35"/>
      <c r="AS102" s="35"/>
      <c r="AT102" s="35"/>
      <c r="AU102" s="35"/>
      <c r="AV102" s="35"/>
      <c r="AW102" s="35"/>
      <c r="AX102" s="35"/>
      <c r="AY102" s="35"/>
      <c r="AZ102" s="35"/>
      <c r="BA102" s="35"/>
      <c r="BB102" s="35"/>
      <c r="BC102" s="35"/>
      <c r="BD102" s="35"/>
      <c r="BL102" s="13"/>
      <c r="BM102" s="13"/>
      <c r="BN102" s="14"/>
      <c r="BO102" s="14"/>
      <c r="BP102" s="14"/>
      <c r="BQ102" s="14"/>
      <c r="BR102" s="14"/>
      <c r="BS102" s="14"/>
      <c r="BT102" s="14"/>
      <c r="BU102" s="14"/>
      <c r="BV102" s="14"/>
      <c r="BW102" s="14"/>
      <c r="BX102" s="14"/>
      <c r="BY102" s="14"/>
      <c r="BZ102" s="14"/>
      <c r="CA102" s="13"/>
      <c r="CB102" s="13"/>
      <c r="CC102" s="13"/>
      <c r="CD102" s="13"/>
      <c r="CE102" s="13"/>
      <c r="CF102" s="13"/>
      <c r="CG102" s="13"/>
    </row>
    <row r="103" spans="1:85" s="22" customFormat="1" ht="19.149999999999999" customHeight="1" x14ac:dyDescent="0.1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5"/>
      <c r="AK103" s="35"/>
      <c r="AL103" s="35"/>
      <c r="AM103" s="35"/>
      <c r="AN103" s="35"/>
      <c r="AO103" s="35"/>
      <c r="AP103" s="35"/>
      <c r="AQ103" s="35"/>
      <c r="AR103" s="35"/>
      <c r="AS103" s="35"/>
      <c r="AT103" s="35"/>
      <c r="AU103" s="35"/>
      <c r="AV103" s="35"/>
      <c r="AW103" s="35"/>
      <c r="AX103" s="35"/>
      <c r="AY103" s="35"/>
      <c r="AZ103" s="35"/>
      <c r="BA103" s="35"/>
      <c r="BB103" s="35"/>
      <c r="BC103" s="35"/>
      <c r="BD103" s="35"/>
      <c r="BL103" s="13"/>
      <c r="BM103" s="13"/>
      <c r="BN103" s="14"/>
      <c r="BO103" s="14"/>
      <c r="BP103" s="14"/>
      <c r="BQ103" s="14"/>
      <c r="BR103" s="14"/>
      <c r="BS103" s="14"/>
      <c r="BT103" s="14"/>
      <c r="BU103" s="14"/>
      <c r="BV103" s="14"/>
      <c r="BW103" s="14"/>
      <c r="BX103" s="14"/>
      <c r="BY103" s="14"/>
      <c r="BZ103" s="14"/>
      <c r="CA103" s="13"/>
      <c r="CB103" s="13"/>
      <c r="CC103" s="13"/>
      <c r="CD103" s="13"/>
      <c r="CE103" s="13"/>
      <c r="CF103" s="13"/>
      <c r="CG103" s="13"/>
    </row>
    <row r="104" spans="1:85" s="22" customFormat="1" ht="19.149999999999999" customHeight="1" x14ac:dyDescent="0.1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5"/>
      <c r="AK104" s="35"/>
      <c r="AL104" s="35"/>
      <c r="AM104" s="35"/>
      <c r="AN104" s="35"/>
      <c r="AO104" s="35"/>
      <c r="AP104" s="35"/>
      <c r="AQ104" s="35"/>
      <c r="AR104" s="35"/>
      <c r="AS104" s="35"/>
      <c r="AT104" s="35"/>
      <c r="AU104" s="35"/>
      <c r="AV104" s="35"/>
      <c r="AW104" s="35"/>
      <c r="AX104" s="35"/>
      <c r="AY104" s="35"/>
      <c r="AZ104" s="35"/>
      <c r="BA104" s="35"/>
      <c r="BB104" s="35"/>
      <c r="BC104" s="35"/>
      <c r="BD104" s="35"/>
      <c r="BL104" s="13"/>
      <c r="BM104" s="13"/>
      <c r="BN104" s="14"/>
      <c r="BO104" s="14"/>
      <c r="BP104" s="14"/>
      <c r="BQ104" s="14"/>
      <c r="BR104" s="14"/>
      <c r="BS104" s="14"/>
      <c r="BT104" s="14"/>
      <c r="BU104" s="14"/>
      <c r="BV104" s="14"/>
      <c r="BW104" s="14"/>
      <c r="BX104" s="14"/>
      <c r="BY104" s="14"/>
      <c r="BZ104" s="14"/>
      <c r="CA104" s="13"/>
      <c r="CB104" s="13"/>
      <c r="CC104" s="13"/>
      <c r="CD104" s="13"/>
      <c r="CE104" s="13"/>
      <c r="CF104" s="13"/>
      <c r="CG104" s="13"/>
    </row>
    <row r="105" spans="1:85" s="22" customFormat="1" ht="19.149999999999999" customHeight="1" x14ac:dyDescent="0.1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5"/>
      <c r="AK105" s="35"/>
      <c r="AL105" s="35"/>
      <c r="AM105" s="35"/>
      <c r="AN105" s="35"/>
      <c r="AO105" s="35"/>
      <c r="AP105" s="35"/>
      <c r="AQ105" s="35"/>
      <c r="AR105" s="35"/>
      <c r="AS105" s="35"/>
      <c r="AT105" s="35"/>
      <c r="AU105" s="35"/>
      <c r="AV105" s="35"/>
      <c r="AW105" s="35"/>
      <c r="AX105" s="35"/>
      <c r="AY105" s="35"/>
      <c r="AZ105" s="35"/>
      <c r="BA105" s="35"/>
      <c r="BB105" s="35"/>
      <c r="BC105" s="35"/>
      <c r="BD105" s="35"/>
      <c r="BL105" s="13"/>
      <c r="BM105" s="13"/>
      <c r="BN105" s="14"/>
      <c r="BO105" s="14"/>
      <c r="BP105" s="14"/>
      <c r="BQ105" s="14"/>
      <c r="BR105" s="14"/>
      <c r="BS105" s="14"/>
      <c r="BT105" s="14"/>
      <c r="BU105" s="14"/>
      <c r="BV105" s="14"/>
      <c r="BW105" s="14"/>
      <c r="BX105" s="14"/>
      <c r="BY105" s="14"/>
      <c r="BZ105" s="14"/>
      <c r="CA105" s="13"/>
      <c r="CB105" s="13"/>
      <c r="CC105" s="13"/>
      <c r="CD105" s="13"/>
      <c r="CE105" s="13"/>
      <c r="CF105" s="13"/>
      <c r="CG105" s="13"/>
    </row>
    <row r="106" spans="1:85" s="22" customFormat="1" ht="19.149999999999999" customHeight="1" x14ac:dyDescent="0.1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5"/>
      <c r="AK106" s="35"/>
      <c r="AL106" s="35"/>
      <c r="AM106" s="35"/>
      <c r="AN106" s="35"/>
      <c r="AO106" s="35"/>
      <c r="AP106" s="35"/>
      <c r="AQ106" s="35"/>
      <c r="AR106" s="35"/>
      <c r="AS106" s="35"/>
      <c r="AT106" s="35"/>
      <c r="AU106" s="35"/>
      <c r="AV106" s="35"/>
      <c r="AW106" s="35"/>
      <c r="AX106" s="35"/>
      <c r="AY106" s="35"/>
      <c r="AZ106" s="35"/>
      <c r="BA106" s="35"/>
      <c r="BB106" s="35"/>
      <c r="BC106" s="35"/>
      <c r="BD106" s="35"/>
      <c r="BL106" s="13"/>
      <c r="BM106" s="13"/>
      <c r="BN106" s="14"/>
      <c r="BO106" s="14"/>
      <c r="BP106" s="14"/>
      <c r="BQ106" s="14"/>
      <c r="BR106" s="14"/>
      <c r="BS106" s="14"/>
      <c r="BT106" s="14"/>
      <c r="BU106" s="14"/>
      <c r="BV106" s="14"/>
      <c r="BW106" s="14"/>
      <c r="BX106" s="14"/>
      <c r="BY106" s="14"/>
      <c r="BZ106" s="14"/>
      <c r="CA106" s="13"/>
      <c r="CB106" s="13"/>
      <c r="CC106" s="13"/>
      <c r="CD106" s="13"/>
      <c r="CE106" s="13"/>
      <c r="CF106" s="13"/>
      <c r="CG106" s="13"/>
    </row>
    <row r="107" spans="1:85" s="22" customFormat="1" ht="19.149999999999999" customHeight="1" x14ac:dyDescent="0.1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5"/>
      <c r="AK107" s="35"/>
      <c r="AL107" s="35"/>
      <c r="AM107" s="35"/>
      <c r="AN107" s="35"/>
      <c r="AO107" s="35"/>
      <c r="AP107" s="35"/>
      <c r="AQ107" s="35"/>
      <c r="AR107" s="35"/>
      <c r="AS107" s="35"/>
      <c r="AT107" s="35"/>
      <c r="AU107" s="35"/>
      <c r="AV107" s="35"/>
      <c r="AW107" s="35"/>
      <c r="AX107" s="35"/>
      <c r="AY107" s="35"/>
      <c r="AZ107" s="35"/>
      <c r="BA107" s="35"/>
      <c r="BB107" s="35"/>
      <c r="BC107" s="35"/>
      <c r="BD107" s="35"/>
      <c r="BL107" s="13"/>
      <c r="BM107" s="13"/>
      <c r="BN107" s="14"/>
      <c r="BO107" s="14"/>
      <c r="BP107" s="14"/>
      <c r="BQ107" s="14"/>
      <c r="BR107" s="14"/>
      <c r="BS107" s="14"/>
      <c r="BT107" s="14"/>
      <c r="BU107" s="14"/>
      <c r="BV107" s="14"/>
      <c r="BW107" s="14"/>
      <c r="BX107" s="14"/>
      <c r="BY107" s="14"/>
      <c r="BZ107" s="14"/>
      <c r="CA107" s="13"/>
      <c r="CB107" s="13"/>
      <c r="CC107" s="13"/>
      <c r="CD107" s="13"/>
      <c r="CE107" s="13"/>
      <c r="CF107" s="13"/>
      <c r="CG107" s="13"/>
    </row>
    <row r="108" spans="1:85" s="22" customFormat="1" ht="19.149999999999999" customHeight="1" x14ac:dyDescent="0.1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5"/>
      <c r="AK108" s="35"/>
      <c r="AL108" s="35"/>
      <c r="AM108" s="35"/>
      <c r="AN108" s="35"/>
      <c r="AO108" s="35"/>
      <c r="AP108" s="35"/>
      <c r="AQ108" s="35"/>
      <c r="AR108" s="35"/>
      <c r="AS108" s="35"/>
      <c r="AT108" s="35"/>
      <c r="AU108" s="35"/>
      <c r="AV108" s="35"/>
      <c r="AW108" s="35"/>
      <c r="AX108" s="35"/>
      <c r="AY108" s="35"/>
      <c r="AZ108" s="35"/>
      <c r="BA108" s="35"/>
      <c r="BB108" s="35"/>
      <c r="BC108" s="35"/>
      <c r="BD108" s="35"/>
      <c r="BL108" s="13"/>
      <c r="BM108" s="13"/>
      <c r="BN108" s="14"/>
      <c r="BO108" s="14"/>
      <c r="BP108" s="14"/>
      <c r="BQ108" s="14"/>
      <c r="BR108" s="14"/>
      <c r="BS108" s="14"/>
      <c r="BT108" s="14"/>
      <c r="BU108" s="14"/>
      <c r="BV108" s="14"/>
      <c r="BW108" s="14"/>
      <c r="BX108" s="14"/>
      <c r="BY108" s="14"/>
      <c r="BZ108" s="14"/>
      <c r="CA108" s="13"/>
      <c r="CB108" s="13"/>
      <c r="CC108" s="13"/>
      <c r="CD108" s="13"/>
      <c r="CE108" s="13"/>
      <c r="CF108" s="13"/>
      <c r="CG108" s="13"/>
    </row>
    <row r="109" spans="1:85" s="22" customFormat="1" ht="19.149999999999999" customHeight="1" x14ac:dyDescent="0.1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5"/>
      <c r="AK109" s="35"/>
      <c r="AL109" s="35"/>
      <c r="AM109" s="35"/>
      <c r="AN109" s="35"/>
      <c r="AO109" s="35"/>
      <c r="AP109" s="35"/>
      <c r="AQ109" s="35"/>
      <c r="AR109" s="35"/>
      <c r="AS109" s="35"/>
      <c r="AT109" s="35"/>
      <c r="AU109" s="35"/>
      <c r="AV109" s="35"/>
      <c r="AW109" s="35"/>
      <c r="AX109" s="35"/>
      <c r="AY109" s="35"/>
      <c r="AZ109" s="35"/>
      <c r="BA109" s="35"/>
      <c r="BB109" s="35"/>
      <c r="BC109" s="35"/>
      <c r="BD109" s="35"/>
      <c r="BL109" s="13"/>
      <c r="BM109" s="13"/>
      <c r="BN109" s="14"/>
      <c r="BO109" s="14"/>
      <c r="BP109" s="14"/>
      <c r="BQ109" s="14"/>
      <c r="BR109" s="14"/>
      <c r="BS109" s="14"/>
      <c r="BT109" s="14"/>
      <c r="BU109" s="14"/>
      <c r="BV109" s="14"/>
      <c r="BW109" s="14"/>
      <c r="BX109" s="14"/>
      <c r="BY109" s="14"/>
      <c r="BZ109" s="14"/>
      <c r="CA109" s="13"/>
      <c r="CB109" s="13"/>
      <c r="CC109" s="13"/>
      <c r="CD109" s="13"/>
      <c r="CE109" s="13"/>
      <c r="CF109" s="13"/>
      <c r="CG109" s="13"/>
    </row>
    <row r="110" spans="1:85" s="22" customFormat="1" ht="19.149999999999999" customHeight="1" x14ac:dyDescent="0.1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5"/>
      <c r="AK110" s="35"/>
      <c r="AL110" s="35"/>
      <c r="AM110" s="35"/>
      <c r="AN110" s="35"/>
      <c r="AO110" s="35"/>
      <c r="AP110" s="35"/>
      <c r="AQ110" s="35"/>
      <c r="AR110" s="35"/>
      <c r="AS110" s="35"/>
      <c r="AT110" s="35"/>
      <c r="AU110" s="35"/>
      <c r="AV110" s="35"/>
      <c r="AW110" s="35"/>
      <c r="AX110" s="35"/>
      <c r="AY110" s="35"/>
      <c r="AZ110" s="35"/>
      <c r="BA110" s="35"/>
      <c r="BB110" s="35"/>
      <c r="BC110" s="35"/>
      <c r="BD110" s="35"/>
      <c r="BL110" s="13"/>
      <c r="BM110" s="13"/>
      <c r="BN110" s="14"/>
      <c r="BO110" s="14"/>
      <c r="BP110" s="14"/>
      <c r="BQ110" s="14"/>
      <c r="BR110" s="14"/>
      <c r="BS110" s="14"/>
      <c r="BT110" s="14"/>
      <c r="BU110" s="14"/>
      <c r="BV110" s="14"/>
      <c r="BW110" s="14"/>
      <c r="BX110" s="14"/>
      <c r="BY110" s="14"/>
      <c r="BZ110" s="14"/>
      <c r="CA110" s="13"/>
      <c r="CB110" s="13"/>
      <c r="CC110" s="13"/>
      <c r="CD110" s="13"/>
      <c r="CE110" s="13"/>
      <c r="CF110" s="13"/>
      <c r="CG110" s="13"/>
    </row>
    <row r="111" spans="1:85" s="22" customFormat="1" ht="19.149999999999999"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5"/>
      <c r="AK111" s="35"/>
      <c r="AL111" s="35"/>
      <c r="AM111" s="35"/>
      <c r="AN111" s="35"/>
      <c r="AO111" s="35"/>
      <c r="AP111" s="35"/>
      <c r="AQ111" s="35"/>
      <c r="AR111" s="35"/>
      <c r="AS111" s="35"/>
      <c r="AT111" s="35"/>
      <c r="AU111" s="35"/>
      <c r="AV111" s="35"/>
      <c r="AW111" s="35"/>
      <c r="AX111" s="35"/>
      <c r="AY111" s="35"/>
      <c r="AZ111" s="35"/>
      <c r="BA111" s="35"/>
      <c r="BB111" s="35"/>
      <c r="BC111" s="35"/>
      <c r="BD111" s="35"/>
      <c r="BL111" s="13"/>
      <c r="BM111" s="13"/>
      <c r="BN111" s="14"/>
      <c r="BO111" s="14"/>
      <c r="BP111" s="14"/>
      <c r="BQ111" s="14"/>
      <c r="BR111" s="14"/>
      <c r="BS111" s="14"/>
      <c r="BT111" s="14"/>
      <c r="BU111" s="14"/>
      <c r="BV111" s="14"/>
      <c r="BW111" s="14"/>
      <c r="BX111" s="14"/>
      <c r="BY111" s="14"/>
      <c r="BZ111" s="14"/>
      <c r="CA111" s="13"/>
      <c r="CB111" s="13"/>
      <c r="CC111" s="13"/>
      <c r="CD111" s="13"/>
      <c r="CE111" s="13"/>
      <c r="CF111" s="13"/>
      <c r="CG111" s="13"/>
    </row>
    <row r="112" spans="1:85" s="22" customFormat="1" ht="19.149999999999999" customHeight="1" x14ac:dyDescent="0.1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5"/>
      <c r="AK112" s="35"/>
      <c r="AL112" s="35"/>
      <c r="AM112" s="35"/>
      <c r="AN112" s="35"/>
      <c r="AO112" s="35"/>
      <c r="AP112" s="35"/>
      <c r="AQ112" s="35"/>
      <c r="AR112" s="35"/>
      <c r="AS112" s="35"/>
      <c r="AT112" s="35"/>
      <c r="AU112" s="35"/>
      <c r="AV112" s="35"/>
      <c r="AW112" s="35"/>
      <c r="AX112" s="35"/>
      <c r="AY112" s="35"/>
      <c r="AZ112" s="35"/>
      <c r="BA112" s="35"/>
      <c r="BB112" s="35"/>
      <c r="BC112" s="35"/>
      <c r="BD112" s="35"/>
      <c r="BL112" s="13"/>
      <c r="BM112" s="13"/>
      <c r="BN112" s="14"/>
      <c r="BO112" s="14"/>
      <c r="BP112" s="14"/>
      <c r="BQ112" s="14"/>
      <c r="BR112" s="14"/>
      <c r="BS112" s="14"/>
      <c r="BT112" s="14"/>
      <c r="BU112" s="14"/>
      <c r="BV112" s="14"/>
      <c r="BW112" s="14"/>
      <c r="BX112" s="14"/>
      <c r="BY112" s="14"/>
      <c r="BZ112" s="14"/>
      <c r="CA112" s="13"/>
      <c r="CB112" s="13"/>
      <c r="CC112" s="13"/>
      <c r="CD112" s="13"/>
      <c r="CE112" s="13"/>
      <c r="CF112" s="13"/>
      <c r="CG112" s="13"/>
    </row>
    <row r="113" spans="1:85" s="22" customFormat="1" ht="19.149999999999999" customHeight="1" x14ac:dyDescent="0.1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5"/>
      <c r="AK113" s="35"/>
      <c r="AL113" s="35"/>
      <c r="AM113" s="35"/>
      <c r="AN113" s="35"/>
      <c r="AO113" s="35"/>
      <c r="AP113" s="35"/>
      <c r="AQ113" s="35"/>
      <c r="AR113" s="35"/>
      <c r="AS113" s="35"/>
      <c r="AT113" s="35"/>
      <c r="AU113" s="35"/>
      <c r="AV113" s="35"/>
      <c r="AW113" s="35"/>
      <c r="AX113" s="35"/>
      <c r="AY113" s="35"/>
      <c r="AZ113" s="35"/>
      <c r="BA113" s="35"/>
      <c r="BB113" s="35"/>
      <c r="BC113" s="35"/>
      <c r="BD113" s="35"/>
      <c r="BL113" s="13"/>
      <c r="BM113" s="13"/>
      <c r="BN113" s="14"/>
      <c r="BO113" s="14"/>
      <c r="BP113" s="14"/>
      <c r="BQ113" s="14"/>
      <c r="BR113" s="14"/>
      <c r="BS113" s="14"/>
      <c r="BT113" s="14"/>
      <c r="BU113" s="14"/>
      <c r="BV113" s="14"/>
      <c r="BW113" s="14"/>
      <c r="BX113" s="14"/>
      <c r="BY113" s="14"/>
      <c r="BZ113" s="14"/>
      <c r="CA113" s="13"/>
      <c r="CB113" s="13"/>
      <c r="CC113" s="13"/>
      <c r="CD113" s="13"/>
      <c r="CE113" s="13"/>
      <c r="CF113" s="13"/>
      <c r="CG113" s="13"/>
    </row>
    <row r="114" spans="1:85" s="22" customFormat="1" ht="19.149999999999999" customHeight="1" x14ac:dyDescent="0.1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5"/>
      <c r="AK114" s="35"/>
      <c r="AL114" s="35"/>
      <c r="AM114" s="35"/>
      <c r="AN114" s="35"/>
      <c r="AO114" s="35"/>
      <c r="AP114" s="35"/>
      <c r="AQ114" s="35"/>
      <c r="AR114" s="35"/>
      <c r="AS114" s="35"/>
      <c r="AT114" s="35"/>
      <c r="AU114" s="35"/>
      <c r="AV114" s="35"/>
      <c r="AW114" s="35"/>
      <c r="AX114" s="35"/>
      <c r="AY114" s="35"/>
      <c r="AZ114" s="35"/>
      <c r="BA114" s="35"/>
      <c r="BB114" s="35"/>
      <c r="BC114" s="35"/>
      <c r="BD114" s="35"/>
      <c r="BL114" s="13"/>
      <c r="BM114" s="13"/>
      <c r="BN114" s="14"/>
      <c r="BO114" s="14"/>
      <c r="BP114" s="14"/>
      <c r="BQ114" s="14"/>
      <c r="BR114" s="14"/>
      <c r="BS114" s="14"/>
      <c r="BT114" s="14"/>
      <c r="BU114" s="14"/>
      <c r="BV114" s="14"/>
      <c r="BW114" s="14"/>
      <c r="BX114" s="14"/>
      <c r="BY114" s="14"/>
      <c r="BZ114" s="14"/>
      <c r="CA114" s="13"/>
      <c r="CB114" s="13"/>
      <c r="CC114" s="13"/>
      <c r="CD114" s="13"/>
      <c r="CE114" s="13"/>
      <c r="CF114" s="13"/>
      <c r="CG114" s="13"/>
    </row>
    <row r="115" spans="1:85" s="22" customFormat="1" ht="19.149999999999999" customHeight="1" x14ac:dyDescent="0.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5"/>
      <c r="AK115" s="35"/>
      <c r="AL115" s="35"/>
      <c r="AM115" s="35"/>
      <c r="AN115" s="35"/>
      <c r="AO115" s="35"/>
      <c r="AP115" s="35"/>
      <c r="AQ115" s="35"/>
      <c r="AR115" s="35"/>
      <c r="AS115" s="35"/>
      <c r="AT115" s="35"/>
      <c r="AU115" s="35"/>
      <c r="AV115" s="35"/>
      <c r="AW115" s="35"/>
      <c r="AX115" s="35"/>
      <c r="AY115" s="35"/>
      <c r="AZ115" s="35"/>
      <c r="BA115" s="35"/>
      <c r="BB115" s="35"/>
      <c r="BC115" s="35"/>
      <c r="BD115" s="35"/>
      <c r="BL115" s="13"/>
      <c r="BM115" s="13"/>
      <c r="BN115" s="14"/>
      <c r="BO115" s="14"/>
      <c r="BP115" s="14"/>
      <c r="BQ115" s="14"/>
      <c r="BR115" s="14"/>
      <c r="BS115" s="14"/>
      <c r="BT115" s="14"/>
      <c r="BU115" s="14"/>
      <c r="BV115" s="14"/>
      <c r="BW115" s="14"/>
      <c r="BX115" s="14"/>
      <c r="BY115" s="14"/>
      <c r="BZ115" s="14"/>
      <c r="CA115" s="13"/>
      <c r="CB115" s="13"/>
      <c r="CC115" s="13"/>
      <c r="CD115" s="13"/>
      <c r="CE115" s="13"/>
      <c r="CF115" s="13"/>
      <c r="CG115" s="13"/>
    </row>
    <row r="116" spans="1:85" s="22" customFormat="1" ht="19.149999999999999" customHeight="1" x14ac:dyDescent="0.1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5"/>
      <c r="AK116" s="35"/>
      <c r="AL116" s="35"/>
      <c r="AM116" s="35"/>
      <c r="AN116" s="35"/>
      <c r="AO116" s="35"/>
      <c r="AP116" s="35"/>
      <c r="AQ116" s="35"/>
      <c r="AR116" s="35"/>
      <c r="AS116" s="35"/>
      <c r="AT116" s="35"/>
      <c r="AU116" s="35"/>
      <c r="AV116" s="35"/>
      <c r="AW116" s="35"/>
      <c r="AX116" s="35"/>
      <c r="AY116" s="35"/>
      <c r="AZ116" s="35"/>
      <c r="BA116" s="35"/>
      <c r="BB116" s="35"/>
      <c r="BC116" s="35"/>
      <c r="BD116" s="35"/>
      <c r="BL116" s="13"/>
      <c r="BM116" s="13"/>
      <c r="BN116" s="14"/>
      <c r="BO116" s="14"/>
      <c r="BP116" s="14"/>
      <c r="BQ116" s="14"/>
      <c r="BR116" s="14"/>
      <c r="BS116" s="14"/>
      <c r="BT116" s="14"/>
      <c r="BU116" s="14"/>
      <c r="BV116" s="14"/>
      <c r="BW116" s="14"/>
      <c r="BX116" s="14"/>
      <c r="BY116" s="14"/>
      <c r="BZ116" s="14"/>
      <c r="CA116" s="13"/>
      <c r="CB116" s="13"/>
      <c r="CC116" s="13"/>
      <c r="CD116" s="13"/>
      <c r="CE116" s="13"/>
      <c r="CF116" s="13"/>
      <c r="CG116" s="13"/>
    </row>
    <row r="117" spans="1:85" s="22" customFormat="1" ht="19.149999999999999" customHeight="1" x14ac:dyDescent="0.1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5"/>
      <c r="AK117" s="35"/>
      <c r="AL117" s="35"/>
      <c r="AM117" s="35"/>
      <c r="AN117" s="35"/>
      <c r="AO117" s="35"/>
      <c r="AP117" s="35"/>
      <c r="AQ117" s="35"/>
      <c r="AR117" s="35"/>
      <c r="AS117" s="35"/>
      <c r="AT117" s="35"/>
      <c r="AU117" s="35"/>
      <c r="AV117" s="35"/>
      <c r="AW117" s="35"/>
      <c r="AX117" s="35"/>
      <c r="AY117" s="35"/>
      <c r="AZ117" s="35"/>
      <c r="BA117" s="35"/>
      <c r="BB117" s="35"/>
      <c r="BC117" s="35"/>
      <c r="BD117" s="35"/>
      <c r="BL117" s="13"/>
      <c r="BM117" s="13"/>
      <c r="BN117" s="14"/>
      <c r="BO117" s="14"/>
      <c r="BP117" s="14"/>
      <c r="BQ117" s="14"/>
      <c r="BR117" s="14"/>
      <c r="BS117" s="14"/>
      <c r="BT117" s="14"/>
      <c r="BU117" s="14"/>
      <c r="BV117" s="14"/>
      <c r="BW117" s="14"/>
      <c r="BX117" s="14"/>
      <c r="BY117" s="14"/>
      <c r="BZ117" s="14"/>
      <c r="CA117" s="13"/>
      <c r="CB117" s="13"/>
      <c r="CC117" s="13"/>
      <c r="CD117" s="13"/>
      <c r="CE117" s="13"/>
      <c r="CF117" s="13"/>
      <c r="CG117" s="13"/>
    </row>
    <row r="118" spans="1:85" s="22" customFormat="1" ht="19.149999999999999" customHeight="1" x14ac:dyDescent="0.1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5"/>
      <c r="AK118" s="35"/>
      <c r="AL118" s="35"/>
      <c r="AM118" s="35"/>
      <c r="AN118" s="35"/>
      <c r="AO118" s="35"/>
      <c r="AP118" s="35"/>
      <c r="AQ118" s="35"/>
      <c r="AR118" s="35"/>
      <c r="AS118" s="35"/>
      <c r="AT118" s="35"/>
      <c r="AU118" s="35"/>
      <c r="AV118" s="35"/>
      <c r="AW118" s="35"/>
      <c r="AX118" s="35"/>
      <c r="AY118" s="35"/>
      <c r="AZ118" s="35"/>
      <c r="BA118" s="35"/>
      <c r="BB118" s="35"/>
      <c r="BC118" s="35"/>
      <c r="BD118" s="35"/>
      <c r="BL118" s="13"/>
      <c r="BM118" s="13"/>
      <c r="BN118" s="14"/>
      <c r="BO118" s="14"/>
      <c r="BP118" s="14"/>
      <c r="BQ118" s="14"/>
      <c r="BR118" s="14"/>
      <c r="BS118" s="14"/>
      <c r="BT118" s="14"/>
      <c r="BU118" s="14"/>
      <c r="BV118" s="14"/>
      <c r="BW118" s="14"/>
      <c r="BX118" s="14"/>
      <c r="BY118" s="14"/>
      <c r="BZ118" s="14"/>
      <c r="CA118" s="13"/>
      <c r="CB118" s="13"/>
      <c r="CC118" s="13"/>
      <c r="CD118" s="13"/>
      <c r="CE118" s="13"/>
      <c r="CF118" s="13"/>
      <c r="CG118" s="13"/>
    </row>
    <row r="119" spans="1:85" s="22" customFormat="1" ht="19.149999999999999" customHeight="1" x14ac:dyDescent="0.1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5"/>
      <c r="AK119" s="35"/>
      <c r="AL119" s="35"/>
      <c r="AM119" s="35"/>
      <c r="AN119" s="35"/>
      <c r="AO119" s="35"/>
      <c r="AP119" s="35"/>
      <c r="AQ119" s="35"/>
      <c r="AR119" s="35"/>
      <c r="AS119" s="35"/>
      <c r="AT119" s="35"/>
      <c r="AU119" s="35"/>
      <c r="AV119" s="35"/>
      <c r="AW119" s="35"/>
      <c r="AX119" s="35"/>
      <c r="AY119" s="35"/>
      <c r="AZ119" s="35"/>
      <c r="BA119" s="35"/>
      <c r="BB119" s="35"/>
      <c r="BC119" s="35"/>
      <c r="BD119" s="35"/>
      <c r="BL119" s="13"/>
      <c r="BM119" s="13"/>
      <c r="BN119" s="14"/>
      <c r="BO119" s="14"/>
      <c r="BP119" s="14"/>
      <c r="BQ119" s="14"/>
      <c r="BR119" s="14"/>
      <c r="BS119" s="14"/>
      <c r="BT119" s="14"/>
      <c r="BU119" s="14"/>
      <c r="BV119" s="14"/>
      <c r="BW119" s="14"/>
      <c r="BX119" s="14"/>
      <c r="BY119" s="14"/>
      <c r="BZ119" s="14"/>
      <c r="CA119" s="13"/>
      <c r="CB119" s="13"/>
      <c r="CC119" s="13"/>
      <c r="CD119" s="13"/>
      <c r="CE119" s="13"/>
      <c r="CF119" s="13"/>
      <c r="CG119" s="13"/>
    </row>
    <row r="120" spans="1:85" s="22" customFormat="1" ht="19.149999999999999" customHeight="1" x14ac:dyDescent="0.1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5"/>
      <c r="AK120" s="35"/>
      <c r="AL120" s="35"/>
      <c r="AM120" s="35"/>
      <c r="AN120" s="35"/>
      <c r="AO120" s="35"/>
      <c r="AP120" s="35"/>
      <c r="AQ120" s="35"/>
      <c r="AR120" s="35"/>
      <c r="AS120" s="35"/>
      <c r="AT120" s="35"/>
      <c r="AU120" s="35"/>
      <c r="AV120" s="35"/>
      <c r="AW120" s="35"/>
      <c r="AX120" s="35"/>
      <c r="AY120" s="35"/>
      <c r="AZ120" s="35"/>
      <c r="BA120" s="35"/>
      <c r="BB120" s="35"/>
      <c r="BC120" s="35"/>
      <c r="BD120" s="35"/>
      <c r="BL120" s="13"/>
      <c r="BM120" s="13"/>
      <c r="BN120" s="14"/>
      <c r="BO120" s="14"/>
      <c r="BP120" s="14"/>
      <c r="BQ120" s="14"/>
      <c r="BR120" s="14"/>
      <c r="BS120" s="14"/>
      <c r="BT120" s="14"/>
      <c r="BU120" s="14"/>
      <c r="BV120" s="14"/>
      <c r="BW120" s="14"/>
      <c r="BX120" s="14"/>
      <c r="BY120" s="14"/>
      <c r="BZ120" s="14"/>
      <c r="CA120" s="13"/>
      <c r="CB120" s="13"/>
      <c r="CC120" s="13"/>
      <c r="CD120" s="13"/>
      <c r="CE120" s="13"/>
      <c r="CF120" s="13"/>
      <c r="CG120" s="13"/>
    </row>
    <row r="121" spans="1:85" s="22" customFormat="1" ht="19.149999999999999" customHeight="1" x14ac:dyDescent="0.1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5"/>
      <c r="AK121" s="35"/>
      <c r="AL121" s="35"/>
      <c r="AM121" s="35"/>
      <c r="AN121" s="35"/>
      <c r="AO121" s="35"/>
      <c r="AP121" s="35"/>
      <c r="AQ121" s="35"/>
      <c r="AR121" s="35"/>
      <c r="AS121" s="35"/>
      <c r="AT121" s="35"/>
      <c r="AU121" s="35"/>
      <c r="AV121" s="35"/>
      <c r="AW121" s="35"/>
      <c r="AX121" s="35"/>
      <c r="AY121" s="35"/>
      <c r="AZ121" s="35"/>
      <c r="BA121" s="35"/>
      <c r="BB121" s="35"/>
      <c r="BC121" s="35"/>
      <c r="BD121" s="35"/>
      <c r="BL121" s="13"/>
      <c r="BM121" s="13"/>
      <c r="BN121" s="14"/>
      <c r="BO121" s="14"/>
      <c r="BP121" s="14"/>
      <c r="BQ121" s="14"/>
      <c r="BR121" s="14"/>
      <c r="BS121" s="14"/>
      <c r="BT121" s="14"/>
      <c r="BU121" s="14"/>
      <c r="BV121" s="14"/>
      <c r="BW121" s="14"/>
      <c r="BX121" s="14"/>
      <c r="BY121" s="14"/>
      <c r="BZ121" s="14"/>
      <c r="CA121" s="13"/>
      <c r="CB121" s="13"/>
      <c r="CC121" s="13"/>
      <c r="CD121" s="13"/>
      <c r="CE121" s="13"/>
      <c r="CF121" s="13"/>
      <c r="CG121" s="13"/>
    </row>
    <row r="122" spans="1:85" s="22" customFormat="1" ht="19.149999999999999" customHeight="1" x14ac:dyDescent="0.1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5"/>
      <c r="AK122" s="35"/>
      <c r="AL122" s="35"/>
      <c r="AM122" s="35"/>
      <c r="AN122" s="35"/>
      <c r="AO122" s="35"/>
      <c r="AP122" s="35"/>
      <c r="AQ122" s="35"/>
      <c r="AR122" s="35"/>
      <c r="AS122" s="35"/>
      <c r="AT122" s="35"/>
      <c r="AU122" s="35"/>
      <c r="AV122" s="35"/>
      <c r="AW122" s="35"/>
      <c r="AX122" s="35"/>
      <c r="AY122" s="35"/>
      <c r="AZ122" s="35"/>
      <c r="BA122" s="35"/>
      <c r="BB122" s="35"/>
      <c r="BC122" s="35"/>
      <c r="BD122" s="35"/>
      <c r="BL122" s="13"/>
      <c r="BM122" s="13"/>
      <c r="BN122" s="14"/>
      <c r="BO122" s="14"/>
      <c r="BP122" s="14"/>
      <c r="BQ122" s="14"/>
      <c r="BR122" s="14"/>
      <c r="BS122" s="14"/>
      <c r="BT122" s="14"/>
      <c r="BU122" s="14"/>
      <c r="BV122" s="14"/>
      <c r="BW122" s="14"/>
      <c r="BX122" s="14"/>
      <c r="BY122" s="14"/>
      <c r="BZ122" s="14"/>
      <c r="CA122" s="13"/>
      <c r="CB122" s="13"/>
      <c r="CC122" s="13"/>
      <c r="CD122" s="13"/>
      <c r="CE122" s="13"/>
      <c r="CF122" s="13"/>
      <c r="CG122" s="13"/>
    </row>
    <row r="123" spans="1:85" s="22" customFormat="1" ht="19.149999999999999" customHeight="1" x14ac:dyDescent="0.1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5"/>
      <c r="AK123" s="35"/>
      <c r="AL123" s="35"/>
      <c r="AM123" s="35"/>
      <c r="AN123" s="35"/>
      <c r="AO123" s="35"/>
      <c r="AP123" s="35"/>
      <c r="AQ123" s="35"/>
      <c r="AR123" s="35"/>
      <c r="AS123" s="35"/>
      <c r="AT123" s="35"/>
      <c r="AU123" s="35"/>
      <c r="AV123" s="35"/>
      <c r="AW123" s="35"/>
      <c r="AX123" s="35"/>
      <c r="AY123" s="35"/>
      <c r="AZ123" s="35"/>
      <c r="BA123" s="35"/>
      <c r="BB123" s="35"/>
      <c r="BC123" s="35"/>
      <c r="BD123" s="35"/>
      <c r="BL123" s="13"/>
      <c r="BM123" s="13"/>
      <c r="BN123" s="14"/>
      <c r="BO123" s="14"/>
      <c r="BP123" s="14"/>
      <c r="BQ123" s="14"/>
      <c r="BR123" s="14"/>
      <c r="BS123" s="14"/>
      <c r="BT123" s="14"/>
      <c r="BU123" s="14"/>
      <c r="BV123" s="14"/>
      <c r="BW123" s="14"/>
      <c r="BX123" s="14"/>
      <c r="BY123" s="14"/>
      <c r="BZ123" s="14"/>
      <c r="CA123" s="13"/>
      <c r="CB123" s="13"/>
      <c r="CC123" s="13"/>
      <c r="CD123" s="13"/>
      <c r="CE123" s="13"/>
      <c r="CF123" s="13"/>
      <c r="CG123" s="13"/>
    </row>
    <row r="124" spans="1:85" s="22" customFormat="1" ht="19.149999999999999" customHeight="1" x14ac:dyDescent="0.1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5"/>
      <c r="AK124" s="35"/>
      <c r="AL124" s="35"/>
      <c r="AM124" s="35"/>
      <c r="AN124" s="35"/>
      <c r="AO124" s="35"/>
      <c r="AP124" s="35"/>
      <c r="AQ124" s="35"/>
      <c r="AR124" s="35"/>
      <c r="AS124" s="35"/>
      <c r="AT124" s="35"/>
      <c r="AU124" s="35"/>
      <c r="AV124" s="35"/>
      <c r="AW124" s="35"/>
      <c r="AX124" s="35"/>
      <c r="AY124" s="35"/>
      <c r="AZ124" s="35"/>
      <c r="BA124" s="35"/>
      <c r="BB124" s="35"/>
      <c r="BC124" s="35"/>
      <c r="BD124" s="35"/>
      <c r="BL124" s="13"/>
      <c r="BM124" s="13"/>
      <c r="BN124" s="14"/>
      <c r="BO124" s="14"/>
      <c r="BP124" s="14"/>
      <c r="BQ124" s="14"/>
      <c r="BR124" s="14"/>
      <c r="BS124" s="14"/>
      <c r="BT124" s="14"/>
      <c r="BU124" s="14"/>
      <c r="BV124" s="14"/>
      <c r="BW124" s="14"/>
      <c r="BX124" s="14"/>
      <c r="BY124" s="14"/>
      <c r="BZ124" s="14"/>
      <c r="CA124" s="13"/>
      <c r="CB124" s="13"/>
      <c r="CC124" s="13"/>
      <c r="CD124" s="13"/>
      <c r="CE124" s="13"/>
      <c r="CF124" s="13"/>
      <c r="CG124" s="13"/>
    </row>
    <row r="125" spans="1:85" s="22" customFormat="1" ht="19.149999999999999" customHeight="1" x14ac:dyDescent="0.1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5"/>
      <c r="AK125" s="35"/>
      <c r="AL125" s="35"/>
      <c r="AM125" s="35"/>
      <c r="AN125" s="35"/>
      <c r="AO125" s="35"/>
      <c r="AP125" s="35"/>
      <c r="AQ125" s="35"/>
      <c r="AR125" s="35"/>
      <c r="AS125" s="35"/>
      <c r="AT125" s="35"/>
      <c r="AU125" s="35"/>
      <c r="AV125" s="35"/>
      <c r="AW125" s="35"/>
      <c r="AX125" s="35"/>
      <c r="AY125" s="35"/>
      <c r="AZ125" s="35"/>
      <c r="BA125" s="35"/>
      <c r="BB125" s="35"/>
      <c r="BC125" s="35"/>
      <c r="BD125" s="35"/>
      <c r="BL125" s="13"/>
      <c r="BM125" s="13"/>
      <c r="BN125" s="14"/>
      <c r="BO125" s="14"/>
      <c r="BP125" s="14"/>
      <c r="BQ125" s="14"/>
      <c r="BR125" s="14"/>
      <c r="BS125" s="14"/>
      <c r="BT125" s="14"/>
      <c r="BU125" s="14"/>
      <c r="BV125" s="14"/>
      <c r="BW125" s="14"/>
      <c r="BX125" s="14"/>
      <c r="BY125" s="14"/>
      <c r="BZ125" s="14"/>
      <c r="CA125" s="13"/>
      <c r="CB125" s="13"/>
      <c r="CC125" s="13"/>
      <c r="CD125" s="13"/>
      <c r="CE125" s="13"/>
      <c r="CF125" s="13"/>
      <c r="CG125" s="13"/>
    </row>
    <row r="126" spans="1:85" s="22" customFormat="1" ht="19.149999999999999" customHeight="1" x14ac:dyDescent="0.1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5"/>
      <c r="AK126" s="35"/>
      <c r="AL126" s="35"/>
      <c r="AM126" s="35"/>
      <c r="AN126" s="35"/>
      <c r="AO126" s="35"/>
      <c r="AP126" s="35"/>
      <c r="AQ126" s="35"/>
      <c r="AR126" s="35"/>
      <c r="AS126" s="35"/>
      <c r="AT126" s="35"/>
      <c r="AU126" s="35"/>
      <c r="AV126" s="35"/>
      <c r="AW126" s="35"/>
      <c r="AX126" s="35"/>
      <c r="AY126" s="35"/>
      <c r="AZ126" s="35"/>
      <c r="BA126" s="35"/>
      <c r="BB126" s="35"/>
      <c r="BC126" s="35"/>
      <c r="BD126" s="35"/>
      <c r="BL126" s="13"/>
      <c r="BM126" s="13"/>
      <c r="BN126" s="14"/>
      <c r="BO126" s="14"/>
      <c r="BP126" s="14"/>
      <c r="BQ126" s="14"/>
      <c r="BR126" s="14"/>
      <c r="BS126" s="14"/>
      <c r="BT126" s="14"/>
      <c r="BU126" s="14"/>
      <c r="BV126" s="14"/>
      <c r="BW126" s="14"/>
      <c r="BX126" s="14"/>
      <c r="BY126" s="14"/>
      <c r="BZ126" s="14"/>
      <c r="CA126" s="13"/>
      <c r="CB126" s="13"/>
      <c r="CC126" s="13"/>
      <c r="CD126" s="13"/>
      <c r="CE126" s="13"/>
      <c r="CF126" s="13"/>
      <c r="CG126" s="13"/>
    </row>
  </sheetData>
  <mergeCells count="295">
    <mergeCell ref="B4:J4"/>
    <mergeCell ref="B8:C8"/>
    <mergeCell ref="D8:E8"/>
    <mergeCell ref="H8:N8"/>
    <mergeCell ref="O8:T8"/>
    <mergeCell ref="U8:Z8"/>
    <mergeCell ref="AA8:AF8"/>
    <mergeCell ref="AG8:AL8"/>
    <mergeCell ref="AM8:AR8"/>
    <mergeCell ref="AS8:AX8"/>
    <mergeCell ref="AY8:BD8"/>
    <mergeCell ref="B9:C9"/>
    <mergeCell ref="D9:E9"/>
    <mergeCell ref="H9:N9"/>
    <mergeCell ref="O9:T9"/>
    <mergeCell ref="U9:Z9"/>
    <mergeCell ref="AA9:AF9"/>
    <mergeCell ref="AG9:AL9"/>
    <mergeCell ref="AM9:AR9"/>
    <mergeCell ref="AS9:AX9"/>
    <mergeCell ref="AY9:BD9"/>
    <mergeCell ref="B10:C10"/>
    <mergeCell ref="D10:E10"/>
    <mergeCell ref="H10:N10"/>
    <mergeCell ref="O10:T10"/>
    <mergeCell ref="U10:Z10"/>
    <mergeCell ref="AA10:AF10"/>
    <mergeCell ref="AG10:AL10"/>
    <mergeCell ref="AM10:AR10"/>
    <mergeCell ref="AS10:AX10"/>
    <mergeCell ref="AY10:BD10"/>
    <mergeCell ref="B11:C11"/>
    <mergeCell ref="D11:E11"/>
    <mergeCell ref="H11:N11"/>
    <mergeCell ref="O11:T11"/>
    <mergeCell ref="U11:Z11"/>
    <mergeCell ref="AA11:AF11"/>
    <mergeCell ref="AG11:AL11"/>
    <mergeCell ref="AM11:AR11"/>
    <mergeCell ref="AS11:AX11"/>
    <mergeCell ref="AY11:BD11"/>
    <mergeCell ref="B12:C12"/>
    <mergeCell ref="D12:E12"/>
    <mergeCell ref="H12:N12"/>
    <mergeCell ref="O12:T12"/>
    <mergeCell ref="U12:Z12"/>
    <mergeCell ref="AA12:AF12"/>
    <mergeCell ref="AG12:AL12"/>
    <mergeCell ref="AM12:AR12"/>
    <mergeCell ref="AS12:AX12"/>
    <mergeCell ref="AY12:BD12"/>
    <mergeCell ref="B13:C13"/>
    <mergeCell ref="D13:E13"/>
    <mergeCell ref="H13:N13"/>
    <mergeCell ref="O13:T13"/>
    <mergeCell ref="U13:Z13"/>
    <mergeCell ref="AA13:AF13"/>
    <mergeCell ref="AG13:AL13"/>
    <mergeCell ref="AM13:AR13"/>
    <mergeCell ref="AS13:AX13"/>
    <mergeCell ref="AY13:BD13"/>
    <mergeCell ref="B14:C14"/>
    <mergeCell ref="D14:E14"/>
    <mergeCell ref="H14:N14"/>
    <mergeCell ref="O14:T14"/>
    <mergeCell ref="U14:Z14"/>
    <mergeCell ref="AA14:AF14"/>
    <mergeCell ref="AG14:AL14"/>
    <mergeCell ref="AM14:AR14"/>
    <mergeCell ref="AS14:AX14"/>
    <mergeCell ref="AY14:BD14"/>
    <mergeCell ref="B15:C15"/>
    <mergeCell ref="D15:E15"/>
    <mergeCell ref="H15:N15"/>
    <mergeCell ref="O15:T15"/>
    <mergeCell ref="U15:Z15"/>
    <mergeCell ref="AA16:AF16"/>
    <mergeCell ref="AG16:AL16"/>
    <mergeCell ref="AM16:AR16"/>
    <mergeCell ref="AS16:AX16"/>
    <mergeCell ref="AY16:BD16"/>
    <mergeCell ref="A19:BD19"/>
    <mergeCell ref="AA15:AF15"/>
    <mergeCell ref="AG15:AL15"/>
    <mergeCell ref="AM15:AR15"/>
    <mergeCell ref="AS15:AX15"/>
    <mergeCell ref="AY15:BD15"/>
    <mergeCell ref="B16:C16"/>
    <mergeCell ref="D16:E16"/>
    <mergeCell ref="H16:N16"/>
    <mergeCell ref="O16:T16"/>
    <mergeCell ref="U16:Z16"/>
    <mergeCell ref="T21:X21"/>
    <mergeCell ref="B22:S22"/>
    <mergeCell ref="T22:X22"/>
    <mergeCell ref="AD22:AS22"/>
    <mergeCell ref="AT22:AX22"/>
    <mergeCell ref="E23:S23"/>
    <mergeCell ref="T23:X23"/>
    <mergeCell ref="AD23:AI23"/>
    <mergeCell ref="AJ23:AM23"/>
    <mergeCell ref="AO23:AT23"/>
    <mergeCell ref="D27:Y27"/>
    <mergeCell ref="AI27:AP27"/>
    <mergeCell ref="AQ27:AU27"/>
    <mergeCell ref="AV27:AY27"/>
    <mergeCell ref="AZ27:BD27"/>
    <mergeCell ref="D28:AK28"/>
    <mergeCell ref="AU23:AX23"/>
    <mergeCell ref="AY23:AZ23"/>
    <mergeCell ref="T24:X24"/>
    <mergeCell ref="AT24:AX24"/>
    <mergeCell ref="T25:X25"/>
    <mergeCell ref="AT25:AX25"/>
    <mergeCell ref="AM31:AQ31"/>
    <mergeCell ref="AR31:AV31"/>
    <mergeCell ref="AW31:BA31"/>
    <mergeCell ref="C32:M32"/>
    <mergeCell ref="N32:Q32"/>
    <mergeCell ref="S32:V32"/>
    <mergeCell ref="X32:AA32"/>
    <mergeCell ref="AC32:AF32"/>
    <mergeCell ref="AH32:AK32"/>
    <mergeCell ref="AM32:AP32"/>
    <mergeCell ref="C30:M31"/>
    <mergeCell ref="N30:W30"/>
    <mergeCell ref="X30:AG30"/>
    <mergeCell ref="AH30:AQ30"/>
    <mergeCell ref="AR30:BA30"/>
    <mergeCell ref="N31:R31"/>
    <mergeCell ref="S31:W31"/>
    <mergeCell ref="X31:AB31"/>
    <mergeCell ref="AC31:AG31"/>
    <mergeCell ref="AH31:AL31"/>
    <mergeCell ref="AR32:AU32"/>
    <mergeCell ref="AW32:AZ32"/>
    <mergeCell ref="C33:M33"/>
    <mergeCell ref="N33:R33"/>
    <mergeCell ref="S33:V33"/>
    <mergeCell ref="X33:AB33"/>
    <mergeCell ref="AC33:AF33"/>
    <mergeCell ref="AH33:AL33"/>
    <mergeCell ref="AM33:AP33"/>
    <mergeCell ref="AR33:AV33"/>
    <mergeCell ref="AW33:AZ33"/>
    <mergeCell ref="C34:M34"/>
    <mergeCell ref="S34:V34"/>
    <mergeCell ref="X34:AA34"/>
    <mergeCell ref="AC34:AF34"/>
    <mergeCell ref="AH34:AK34"/>
    <mergeCell ref="AM34:AP34"/>
    <mergeCell ref="AR34:AV34"/>
    <mergeCell ref="AW34:AZ34"/>
    <mergeCell ref="AM35:AP35"/>
    <mergeCell ref="AR35:AV35"/>
    <mergeCell ref="AW35:AZ35"/>
    <mergeCell ref="C36:M36"/>
    <mergeCell ref="N36:V36"/>
    <mergeCell ref="X36:AF36"/>
    <mergeCell ref="AH36:AP36"/>
    <mergeCell ref="AR36:AZ36"/>
    <mergeCell ref="C35:M35"/>
    <mergeCell ref="N35:R35"/>
    <mergeCell ref="S35:V35"/>
    <mergeCell ref="X35:AB35"/>
    <mergeCell ref="AC35:AF35"/>
    <mergeCell ref="AH35:AL35"/>
    <mergeCell ref="BG37:BI37"/>
    <mergeCell ref="C38:M38"/>
    <mergeCell ref="N38:V38"/>
    <mergeCell ref="X38:AF38"/>
    <mergeCell ref="AH38:AP38"/>
    <mergeCell ref="AR38:AZ38"/>
    <mergeCell ref="C37:M37"/>
    <mergeCell ref="N37:R37"/>
    <mergeCell ref="S37:V37"/>
    <mergeCell ref="X37:AB37"/>
    <mergeCell ref="AC37:AF37"/>
    <mergeCell ref="AH37:AL37"/>
    <mergeCell ref="C39:M39"/>
    <mergeCell ref="N39:V39"/>
    <mergeCell ref="X39:AF39"/>
    <mergeCell ref="AH39:AP39"/>
    <mergeCell ref="AR39:AZ39"/>
    <mergeCell ref="BB40:BD40"/>
    <mergeCell ref="AM37:AP37"/>
    <mergeCell ref="AR37:AV37"/>
    <mergeCell ref="AW37:AZ37"/>
    <mergeCell ref="C51:I51"/>
    <mergeCell ref="J51:N51"/>
    <mergeCell ref="O51:V51"/>
    <mergeCell ref="C52:I52"/>
    <mergeCell ref="J52:N52"/>
    <mergeCell ref="O52:V52"/>
    <mergeCell ref="B41:BD42"/>
    <mergeCell ref="AK43:AL43"/>
    <mergeCell ref="AM43:AQ43"/>
    <mergeCell ref="AS43:AV43"/>
    <mergeCell ref="T48:V48"/>
    <mergeCell ref="C49:N49"/>
    <mergeCell ref="O49:V50"/>
    <mergeCell ref="C50:I50"/>
    <mergeCell ref="J50:N50"/>
    <mergeCell ref="C55:I55"/>
    <mergeCell ref="J55:N55"/>
    <mergeCell ref="O55:V55"/>
    <mergeCell ref="C56:I56"/>
    <mergeCell ref="J56:N56"/>
    <mergeCell ref="O56:V56"/>
    <mergeCell ref="C53:I53"/>
    <mergeCell ref="J53:N53"/>
    <mergeCell ref="O53:V53"/>
    <mergeCell ref="C54:I54"/>
    <mergeCell ref="J54:N54"/>
    <mergeCell ref="O54:V54"/>
    <mergeCell ref="C57:I57"/>
    <mergeCell ref="J57:N57"/>
    <mergeCell ref="O57:V57"/>
    <mergeCell ref="AN61:AP61"/>
    <mergeCell ref="C62:H63"/>
    <mergeCell ref="I62:R62"/>
    <mergeCell ref="S62:Z63"/>
    <mergeCell ref="AA62:AH63"/>
    <mergeCell ref="AI62:AP63"/>
    <mergeCell ref="I63:M63"/>
    <mergeCell ref="N63:R63"/>
    <mergeCell ref="C64:H68"/>
    <mergeCell ref="I64:M64"/>
    <mergeCell ref="N64:R64"/>
    <mergeCell ref="S64:Z64"/>
    <mergeCell ref="AA64:AH64"/>
    <mergeCell ref="I66:M66"/>
    <mergeCell ref="N66:R66"/>
    <mergeCell ref="S66:Z66"/>
    <mergeCell ref="AA66:AH66"/>
    <mergeCell ref="AI66:AP66"/>
    <mergeCell ref="I67:M67"/>
    <mergeCell ref="N67:R67"/>
    <mergeCell ref="S67:Z67"/>
    <mergeCell ref="AA67:AH67"/>
    <mergeCell ref="AI67:AP67"/>
    <mergeCell ref="AI64:AP64"/>
    <mergeCell ref="I65:M65"/>
    <mergeCell ref="N65:R65"/>
    <mergeCell ref="S65:Z65"/>
    <mergeCell ref="AA65:AH65"/>
    <mergeCell ref="AI65:AP65"/>
    <mergeCell ref="AI69:AP69"/>
    <mergeCell ref="I70:M70"/>
    <mergeCell ref="N70:R70"/>
    <mergeCell ref="S70:Z70"/>
    <mergeCell ref="AA70:AH70"/>
    <mergeCell ref="AI70:AP70"/>
    <mergeCell ref="I68:M68"/>
    <mergeCell ref="N68:R68"/>
    <mergeCell ref="S68:Z68"/>
    <mergeCell ref="AA68:AH68"/>
    <mergeCell ref="AI68:AP68"/>
    <mergeCell ref="I69:M69"/>
    <mergeCell ref="N69:R69"/>
    <mergeCell ref="S69:Z69"/>
    <mergeCell ref="AA69:AH69"/>
    <mergeCell ref="AA73:AH73"/>
    <mergeCell ref="AI73:AP73"/>
    <mergeCell ref="R79:T79"/>
    <mergeCell ref="I71:M71"/>
    <mergeCell ref="N71:R71"/>
    <mergeCell ref="S71:Z71"/>
    <mergeCell ref="AA71:AH71"/>
    <mergeCell ref="AI71:AP71"/>
    <mergeCell ref="I72:M72"/>
    <mergeCell ref="N72:R72"/>
    <mergeCell ref="S72:Z72"/>
    <mergeCell ref="AA72:AH72"/>
    <mergeCell ref="AI72:AP72"/>
    <mergeCell ref="C80:N80"/>
    <mergeCell ref="O80:T81"/>
    <mergeCell ref="C81:I81"/>
    <mergeCell ref="J81:N81"/>
    <mergeCell ref="C82:I82"/>
    <mergeCell ref="J82:N82"/>
    <mergeCell ref="O82:T82"/>
    <mergeCell ref="I73:M73"/>
    <mergeCell ref="N73:R73"/>
    <mergeCell ref="S73:Z73"/>
    <mergeCell ref="C69:H73"/>
    <mergeCell ref="C85:I85"/>
    <mergeCell ref="J85:N85"/>
    <mergeCell ref="O85:T85"/>
    <mergeCell ref="C83:I83"/>
    <mergeCell ref="J83:N83"/>
    <mergeCell ref="O83:T83"/>
    <mergeCell ref="C84:I84"/>
    <mergeCell ref="J84:N84"/>
    <mergeCell ref="O84:T84"/>
  </mergeCells>
  <phoneticPr fontId="1"/>
  <dataValidations disablePrompts="1" count="5">
    <dataValidation type="whole" allowBlank="1" showInputMessage="1" showErrorMessage="1" error="整数を入力してください。_x000a_マイナスの場合は、0を入力してください。" sqref="AA9:AF16">
      <formula1>-9999999</formula1>
      <formula2>99999999</formula2>
    </dataValidation>
    <dataValidation allowBlank="1" showInputMessage="1" showErrorMessage="1" error="整数を入力してください。_x000a_マイナスの場合は、0を入力してください。" sqref="AG9:BD16"/>
    <dataValidation type="list" allowBlank="1" showInputMessage="1" showErrorMessage="1" error="加入期間を選択してください。" sqref="B4:B5 L6:O6">
      <formula1>$CA$6:$CA$21</formula1>
    </dataValidation>
    <dataValidation type="whole" allowBlank="1" showInputMessage="1" showErrorMessage="1" error="整数を入力してください。_x000a_マイナスの場合は、0を入力してください。" sqref="BA22:BC26 BB29:BC29 AK29:AQ29 O9:Z16">
      <formula1>0</formula1>
      <formula2>99999999</formula2>
    </dataValidation>
    <dataValidation type="list" allowBlank="1" showInputMessage="1" showErrorMessage="1" error="年齢区分を選択してください。" sqref="H9:N16">
      <formula1>$BZ$1:$BZ$6</formula1>
    </dataValidation>
  </dataValidations>
  <pageMargins left="0.11811023622047245" right="0.11811023622047245" top="0.55118110236220474" bottom="0.15748031496062992" header="0.31496062992125984" footer="0.31496062992125984"/>
  <pageSetup paperSize="9" scale="77" orientation="landscape" r:id="rId1"/>
  <headerFooter>
    <oddHeader>&amp;R&amp;"Meiryo UI,標準"&amp;10&amp;D</oddHeader>
  </headerFooter>
  <rowBreaks count="2" manualBreakCount="2">
    <brk id="43" max="16383" man="1"/>
    <brk id="8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126"/>
  <sheetViews>
    <sheetView workbookViewId="0"/>
  </sheetViews>
  <sheetFormatPr defaultColWidth="3.25" defaultRowHeight="19.149999999999999" customHeight="1" x14ac:dyDescent="0.15"/>
  <cols>
    <col min="1" max="1" width="4" style="36" customWidth="1"/>
    <col min="2" max="2" width="3.25" style="36"/>
    <col min="3" max="3" width="3.25" style="36" customWidth="1"/>
    <col min="4" max="4" width="3.25" style="36"/>
    <col min="5" max="5" width="3.25" style="36" customWidth="1"/>
    <col min="6" max="6" width="5.5" style="36" customWidth="1"/>
    <col min="7" max="7" width="4.75" style="36" bestFit="1" customWidth="1"/>
    <col min="8" max="14" width="3.125" style="36" customWidth="1"/>
    <col min="15" max="20" width="3.25" style="36"/>
    <col min="21" max="32" width="3.125" style="36" customWidth="1"/>
    <col min="33" max="35" width="3.25" style="36"/>
    <col min="36" max="38" width="3.25" style="35" customWidth="1"/>
    <col min="39" max="44" width="3.125" style="35" customWidth="1"/>
    <col min="45" max="50" width="3.25" style="35" customWidth="1"/>
    <col min="51" max="56" width="3.125" style="35" customWidth="1"/>
    <col min="57" max="57" width="3.25" style="35" customWidth="1"/>
    <col min="58" max="61" width="5.375" style="35" customWidth="1"/>
    <col min="62" max="63" width="9.25" style="35" customWidth="1"/>
    <col min="64" max="64" width="8.625" style="36" customWidth="1"/>
    <col min="65" max="65" width="9.625" style="36" customWidth="1"/>
    <col min="66" max="66" width="7.25" style="49" customWidth="1"/>
    <col min="67" max="78" width="6.625" style="49" customWidth="1"/>
    <col min="79" max="79" width="14.5" style="36" customWidth="1"/>
    <col min="80" max="80" width="4.375" style="36" customWidth="1"/>
    <col min="81" max="81" width="3.25" style="36" customWidth="1"/>
    <col min="82" max="84" width="8.25" style="36" customWidth="1"/>
    <col min="85" max="86" width="3.25" style="36" customWidth="1"/>
    <col min="87" max="16384" width="3.25" style="36"/>
  </cols>
  <sheetData>
    <row r="1" spans="1:85" ht="21.75" customHeight="1" x14ac:dyDescent="0.15">
      <c r="A1" s="162" t="s">
        <v>67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4"/>
      <c r="AK1" s="26"/>
      <c r="AL1" s="26"/>
      <c r="AM1" s="26"/>
      <c r="AN1" s="26"/>
      <c r="AO1" s="26"/>
      <c r="AP1" s="26"/>
      <c r="AQ1" s="26"/>
      <c r="AR1" s="26"/>
      <c r="AS1" s="26"/>
      <c r="AT1" s="26"/>
      <c r="AU1" s="26"/>
      <c r="AV1" s="26"/>
      <c r="AW1" s="26"/>
      <c r="AX1" s="26"/>
      <c r="AY1" s="26"/>
      <c r="AZ1" s="26"/>
      <c r="BA1" s="26"/>
      <c r="BB1" s="26"/>
      <c r="BC1" s="26"/>
      <c r="BD1" s="26"/>
      <c r="BE1" s="48"/>
      <c r="BF1" s="48"/>
      <c r="BG1" s="48"/>
      <c r="BH1" s="48"/>
      <c r="BI1" s="48"/>
      <c r="BJ1" s="48"/>
      <c r="BK1" s="48"/>
      <c r="CA1" s="50" t="s">
        <v>103</v>
      </c>
    </row>
    <row r="2" spans="1:85" ht="21.75" hidden="1"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4"/>
      <c r="AK2" s="26"/>
      <c r="AL2" s="26"/>
      <c r="AM2" s="26"/>
      <c r="AN2" s="26"/>
      <c r="AO2" s="26"/>
      <c r="AP2" s="26"/>
      <c r="AQ2" s="26"/>
      <c r="AR2" s="26"/>
      <c r="AS2" s="26"/>
      <c r="AT2" s="26"/>
      <c r="AU2" s="26"/>
      <c r="AV2" s="26"/>
      <c r="AW2" s="26"/>
      <c r="AX2" s="26"/>
      <c r="AY2" s="26"/>
      <c r="AZ2" s="26"/>
      <c r="BA2" s="26"/>
      <c r="BB2" s="26"/>
      <c r="BC2" s="26"/>
      <c r="BD2" s="26"/>
      <c r="BE2" s="48"/>
      <c r="BF2" s="48"/>
      <c r="BG2" s="48"/>
      <c r="BH2" s="48"/>
      <c r="BI2" s="48"/>
      <c r="BJ2" s="48"/>
      <c r="BK2" s="48"/>
      <c r="CA2" s="50" t="s">
        <v>98</v>
      </c>
    </row>
    <row r="3" spans="1:85" ht="21.6" hidden="1" customHeight="1" x14ac:dyDescent="0.15">
      <c r="A3" s="25" t="s">
        <v>65</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4"/>
      <c r="AK3" s="26"/>
      <c r="AL3" s="26"/>
      <c r="AM3" s="26"/>
      <c r="AN3" s="26"/>
      <c r="AO3" s="26"/>
      <c r="AP3" s="26"/>
      <c r="AQ3" s="26"/>
      <c r="AR3" s="26"/>
      <c r="AS3" s="26"/>
      <c r="AT3" s="26"/>
      <c r="AU3" s="26"/>
      <c r="AV3" s="26"/>
      <c r="AW3" s="26"/>
      <c r="AX3" s="26"/>
      <c r="AY3" s="26"/>
      <c r="AZ3" s="26"/>
      <c r="BA3" s="26"/>
      <c r="BB3" s="26"/>
      <c r="BC3" s="26"/>
      <c r="BD3" s="26"/>
      <c r="BE3" s="48"/>
      <c r="BF3" s="48"/>
      <c r="BG3" s="48"/>
      <c r="BH3" s="48"/>
      <c r="BI3" s="48"/>
      <c r="BJ3" s="48"/>
      <c r="BK3" s="48"/>
      <c r="CA3" s="50" t="s">
        <v>99</v>
      </c>
    </row>
    <row r="4" spans="1:85" ht="21.75" hidden="1" customHeight="1" x14ac:dyDescent="0.15">
      <c r="A4" s="25"/>
      <c r="B4" s="395" t="s">
        <v>28</v>
      </c>
      <c r="C4" s="396"/>
      <c r="D4" s="396"/>
      <c r="E4" s="396"/>
      <c r="F4" s="396"/>
      <c r="G4" s="396"/>
      <c r="H4" s="396"/>
      <c r="I4" s="396"/>
      <c r="J4" s="397"/>
      <c r="K4" s="25"/>
      <c r="L4" s="25"/>
      <c r="M4" s="25"/>
      <c r="N4" s="25"/>
      <c r="O4" s="1"/>
      <c r="P4" s="25"/>
      <c r="Q4" s="25"/>
      <c r="R4" s="25"/>
      <c r="S4" s="25"/>
      <c r="T4" s="25"/>
      <c r="U4" s="25"/>
      <c r="V4" s="25"/>
      <c r="W4" s="25"/>
      <c r="X4" s="25"/>
      <c r="Y4" s="25"/>
      <c r="Z4" s="25"/>
      <c r="AA4" s="25"/>
      <c r="AB4" s="25"/>
      <c r="AC4" s="25"/>
      <c r="AD4" s="25"/>
      <c r="AE4" s="25"/>
      <c r="AF4" s="25"/>
      <c r="AG4" s="25"/>
      <c r="AH4" s="25" t="str">
        <f>IF(AND(H9&lt;&gt;"",BZ9&gt;1),"〇","")</f>
        <v/>
      </c>
      <c r="AI4" s="25"/>
      <c r="AJ4" s="24"/>
      <c r="AK4" s="26"/>
      <c r="AL4" s="26"/>
      <c r="AM4" s="26"/>
      <c r="AN4" s="26"/>
      <c r="AO4" s="26"/>
      <c r="AP4" s="26"/>
      <c r="AQ4" s="26"/>
      <c r="AR4" s="26"/>
      <c r="AS4" s="26"/>
      <c r="AT4" s="26"/>
      <c r="AU4" s="26"/>
      <c r="AV4" s="26"/>
      <c r="AW4" s="26"/>
      <c r="AX4" s="26"/>
      <c r="AY4" s="26"/>
      <c r="AZ4" s="26"/>
      <c r="BA4" s="26"/>
      <c r="BB4" s="26"/>
      <c r="BC4" s="26"/>
      <c r="BD4" s="26"/>
      <c r="BE4" s="48"/>
      <c r="BF4" s="48"/>
      <c r="BG4" s="48"/>
      <c r="BH4" s="48"/>
      <c r="BI4" s="48"/>
      <c r="BJ4" s="48"/>
      <c r="BK4" s="48"/>
      <c r="CA4" s="50" t="s">
        <v>0</v>
      </c>
    </row>
    <row r="5" spans="1:85" ht="12" hidden="1" customHeight="1" x14ac:dyDescent="0.15">
      <c r="A5" s="25"/>
      <c r="B5" s="41"/>
      <c r="C5" s="41"/>
      <c r="D5" s="41"/>
      <c r="E5" s="41"/>
      <c r="F5" s="41"/>
      <c r="G5" s="41"/>
      <c r="H5" s="41"/>
      <c r="I5" s="41"/>
      <c r="J5" s="41"/>
      <c r="K5" s="25"/>
      <c r="L5" s="25"/>
      <c r="M5" s="25"/>
      <c r="N5" s="25"/>
      <c r="O5" s="1"/>
      <c r="P5" s="25"/>
      <c r="Q5" s="25"/>
      <c r="R5" s="25"/>
      <c r="S5" s="25"/>
      <c r="T5" s="25"/>
      <c r="U5" s="25"/>
      <c r="V5" s="25"/>
      <c r="W5" s="25"/>
      <c r="X5" s="25"/>
      <c r="Y5" s="25"/>
      <c r="Z5" s="25"/>
      <c r="AA5" s="25"/>
      <c r="AB5" s="25"/>
      <c r="AC5" s="25"/>
      <c r="AD5" s="25"/>
      <c r="AE5" s="25"/>
      <c r="AF5" s="25"/>
      <c r="AG5" s="25"/>
      <c r="AH5" s="25"/>
      <c r="AI5" s="25"/>
      <c r="AJ5" s="24"/>
      <c r="AK5" s="26"/>
      <c r="AL5" s="26"/>
      <c r="AM5" s="26"/>
      <c r="AN5" s="26"/>
      <c r="AO5" s="26"/>
      <c r="AP5" s="26"/>
      <c r="AQ5" s="26"/>
      <c r="AR5" s="26"/>
      <c r="AS5" s="26"/>
      <c r="AT5" s="26"/>
      <c r="AU5" s="26"/>
      <c r="AV5" s="26"/>
      <c r="AW5" s="26"/>
      <c r="AX5" s="26"/>
      <c r="AY5" s="26"/>
      <c r="AZ5" s="26"/>
      <c r="BA5" s="26"/>
      <c r="BB5" s="26"/>
      <c r="BC5" s="26"/>
      <c r="BD5" s="26"/>
      <c r="BE5" s="48"/>
      <c r="BF5" s="48"/>
      <c r="BG5" s="48"/>
      <c r="BH5" s="48"/>
      <c r="BI5" s="48"/>
      <c r="BJ5" s="48"/>
      <c r="BK5" s="48"/>
      <c r="CA5" s="51" t="s">
        <v>2</v>
      </c>
    </row>
    <row r="6" spans="1:85" ht="12" hidden="1" customHeight="1" x14ac:dyDescent="0.15">
      <c r="A6" s="25"/>
      <c r="B6" s="25"/>
      <c r="C6" s="25"/>
      <c r="D6" s="25"/>
      <c r="E6" s="25"/>
      <c r="F6" s="25"/>
      <c r="G6" s="25"/>
      <c r="H6" s="163"/>
      <c r="I6" s="163"/>
      <c r="J6" s="163"/>
      <c r="K6" s="163"/>
      <c r="L6" s="41"/>
      <c r="M6" s="41"/>
      <c r="N6" s="41"/>
      <c r="O6" s="41"/>
      <c r="P6" s="25"/>
      <c r="Q6" s="25"/>
      <c r="R6" s="25"/>
      <c r="S6" s="25"/>
      <c r="T6" s="25"/>
      <c r="U6" s="25"/>
      <c r="V6" s="25"/>
      <c r="W6" s="25"/>
      <c r="X6" s="25"/>
      <c r="Y6" s="25"/>
      <c r="Z6" s="25"/>
      <c r="AA6" s="25"/>
      <c r="AB6" s="25"/>
      <c r="AC6" s="25"/>
      <c r="AD6" s="25"/>
      <c r="AE6" s="25"/>
      <c r="AF6" s="25"/>
      <c r="AG6" s="25"/>
      <c r="AH6" s="25"/>
      <c r="AI6" s="25"/>
      <c r="AJ6" s="24"/>
      <c r="AK6" s="26"/>
      <c r="AL6" s="26"/>
      <c r="AM6" s="26"/>
      <c r="AN6" s="26"/>
      <c r="AO6" s="26"/>
      <c r="AP6" s="26"/>
      <c r="AQ6" s="26"/>
      <c r="AR6" s="26"/>
      <c r="AS6" s="26"/>
      <c r="AT6" s="26"/>
      <c r="AU6" s="26"/>
      <c r="AV6" s="26"/>
      <c r="AW6" s="26"/>
      <c r="AX6" s="26"/>
      <c r="AY6" s="26"/>
      <c r="AZ6" s="26"/>
      <c r="BA6" s="26"/>
      <c r="BB6" s="26"/>
      <c r="BC6" s="26"/>
      <c r="BD6" s="26"/>
      <c r="BE6" s="48"/>
      <c r="BF6" s="48"/>
      <c r="BG6" s="48"/>
      <c r="BH6" s="48"/>
      <c r="BI6" s="48"/>
      <c r="BJ6" s="48"/>
      <c r="BK6" s="48"/>
      <c r="CA6" s="52"/>
    </row>
    <row r="7" spans="1:85" ht="21.75" customHeight="1" thickBot="1" x14ac:dyDescent="0.2">
      <c r="A7" s="162" t="s">
        <v>66</v>
      </c>
      <c r="B7" s="162"/>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4"/>
      <c r="AK7" s="26"/>
      <c r="AL7" s="26"/>
      <c r="AM7" s="26"/>
      <c r="AN7" s="26"/>
      <c r="AO7" s="26"/>
      <c r="AP7" s="26"/>
      <c r="AQ7" s="26"/>
      <c r="AR7" s="26"/>
      <c r="AS7" s="26"/>
      <c r="AT7" s="26"/>
      <c r="AU7" s="26"/>
      <c r="AV7" s="26"/>
      <c r="AW7" s="26"/>
      <c r="AX7" s="26"/>
      <c r="AY7" s="26"/>
      <c r="AZ7" s="26"/>
      <c r="BA7" s="26"/>
      <c r="BB7" s="26"/>
      <c r="BC7" s="26"/>
      <c r="BD7" s="26"/>
      <c r="BE7" s="48"/>
      <c r="BF7" s="48"/>
      <c r="BG7" s="48"/>
      <c r="BH7" s="48"/>
      <c r="BI7" s="48"/>
      <c r="BJ7" s="48"/>
      <c r="BK7" s="48"/>
      <c r="CA7" s="50" t="s">
        <v>1</v>
      </c>
      <c r="CD7" s="53" t="s">
        <v>54</v>
      </c>
    </row>
    <row r="8" spans="1:85" ht="40.5" customHeight="1" thickTop="1" x14ac:dyDescent="0.15">
      <c r="A8" s="164"/>
      <c r="B8" s="398" t="s">
        <v>82</v>
      </c>
      <c r="C8" s="399"/>
      <c r="D8" s="400" t="s">
        <v>83</v>
      </c>
      <c r="E8" s="401"/>
      <c r="F8" s="165" t="s">
        <v>102</v>
      </c>
      <c r="G8" s="47" t="s">
        <v>101</v>
      </c>
      <c r="H8" s="402" t="s">
        <v>3</v>
      </c>
      <c r="I8" s="403"/>
      <c r="J8" s="403"/>
      <c r="K8" s="403"/>
      <c r="L8" s="403"/>
      <c r="M8" s="403"/>
      <c r="N8" s="403"/>
      <c r="O8" s="403" t="s">
        <v>48</v>
      </c>
      <c r="P8" s="403"/>
      <c r="Q8" s="403"/>
      <c r="R8" s="403"/>
      <c r="S8" s="403"/>
      <c r="T8" s="403"/>
      <c r="U8" s="403" t="s">
        <v>49</v>
      </c>
      <c r="V8" s="403"/>
      <c r="W8" s="403"/>
      <c r="X8" s="403"/>
      <c r="Y8" s="403"/>
      <c r="Z8" s="403"/>
      <c r="AA8" s="403" t="s">
        <v>51</v>
      </c>
      <c r="AB8" s="403"/>
      <c r="AC8" s="403"/>
      <c r="AD8" s="403"/>
      <c r="AE8" s="403"/>
      <c r="AF8" s="404"/>
      <c r="AG8" s="367" t="s">
        <v>50</v>
      </c>
      <c r="AH8" s="368"/>
      <c r="AI8" s="368"/>
      <c r="AJ8" s="368"/>
      <c r="AK8" s="368"/>
      <c r="AL8" s="368"/>
      <c r="AM8" s="368" t="s">
        <v>52</v>
      </c>
      <c r="AN8" s="368"/>
      <c r="AO8" s="368"/>
      <c r="AP8" s="368"/>
      <c r="AQ8" s="368"/>
      <c r="AR8" s="368"/>
      <c r="AS8" s="368" t="s">
        <v>47</v>
      </c>
      <c r="AT8" s="368"/>
      <c r="AU8" s="368"/>
      <c r="AV8" s="368"/>
      <c r="AW8" s="368"/>
      <c r="AX8" s="368"/>
      <c r="AY8" s="368" t="s">
        <v>79</v>
      </c>
      <c r="AZ8" s="368"/>
      <c r="BA8" s="368"/>
      <c r="BB8" s="368"/>
      <c r="BC8" s="368"/>
      <c r="BD8" s="369"/>
      <c r="BE8" s="48"/>
      <c r="BF8" s="54" t="s">
        <v>54</v>
      </c>
      <c r="BG8" s="54" t="s">
        <v>55</v>
      </c>
      <c r="BH8" s="54" t="s">
        <v>57</v>
      </c>
      <c r="BI8" s="54" t="s">
        <v>58</v>
      </c>
      <c r="BJ8" s="54" t="s">
        <v>50</v>
      </c>
      <c r="BK8" s="54" t="s">
        <v>60</v>
      </c>
      <c r="BL8" s="55" t="s">
        <v>59</v>
      </c>
      <c r="BM8" s="55" t="s">
        <v>61</v>
      </c>
      <c r="BN8" s="56" t="s">
        <v>4</v>
      </c>
      <c r="BO8" s="56" t="s">
        <v>5</v>
      </c>
      <c r="BP8" s="56" t="s">
        <v>6</v>
      </c>
      <c r="BQ8" s="56" t="s">
        <v>7</v>
      </c>
      <c r="BR8" s="56" t="s">
        <v>8</v>
      </c>
      <c r="BS8" s="56" t="s">
        <v>9</v>
      </c>
      <c r="BT8" s="120" t="s">
        <v>134</v>
      </c>
      <c r="BU8" s="120" t="s">
        <v>135</v>
      </c>
      <c r="BV8" s="120" t="s">
        <v>136</v>
      </c>
      <c r="BW8" s="56" t="s">
        <v>30</v>
      </c>
      <c r="BX8" s="56" t="s">
        <v>31</v>
      </c>
      <c r="BY8" s="56" t="s">
        <v>32</v>
      </c>
      <c r="BZ8" s="56" t="s">
        <v>100</v>
      </c>
      <c r="CA8" s="50" t="s">
        <v>10</v>
      </c>
      <c r="CD8" s="57">
        <v>0</v>
      </c>
      <c r="CE8" s="57"/>
      <c r="CF8" s="57">
        <v>0</v>
      </c>
      <c r="CG8" s="49"/>
    </row>
    <row r="9" spans="1:85" ht="20.100000000000001" customHeight="1" x14ac:dyDescent="0.15">
      <c r="A9" s="166" t="s">
        <v>11</v>
      </c>
      <c r="B9" s="370" t="str">
        <f>IF(試算シート!C14="","",試算シート!C14)</f>
        <v/>
      </c>
      <c r="C9" s="370"/>
      <c r="D9" s="370" t="str">
        <f>IF(試算シート!B14="","",試算シート!B14)</f>
        <v/>
      </c>
      <c r="E9" s="370"/>
      <c r="F9" s="106" t="str">
        <f>IF(試算シート!D14="","",試算シート!D14)</f>
        <v/>
      </c>
      <c r="G9" s="121" t="str">
        <f t="shared" ref="G9" si="0">IF(AND(H9&lt;&gt;"",BZ9&gt;1),"●","")</f>
        <v/>
      </c>
      <c r="H9" s="359" t="str">
        <f>IF(試算シート!E14="","",試算シート!E14)</f>
        <v/>
      </c>
      <c r="I9" s="360"/>
      <c r="J9" s="360"/>
      <c r="K9" s="360"/>
      <c r="L9" s="360"/>
      <c r="M9" s="360"/>
      <c r="N9" s="360"/>
      <c r="O9" s="345">
        <f>IF(試算シート!F14="",0,試算シート!F14)</f>
        <v>0</v>
      </c>
      <c r="P9" s="345"/>
      <c r="Q9" s="345"/>
      <c r="R9" s="345"/>
      <c r="S9" s="345"/>
      <c r="T9" s="345"/>
      <c r="U9" s="361">
        <f>IF(試算シート!G14="",0,試算シート!G14)</f>
        <v>0</v>
      </c>
      <c r="V9" s="361"/>
      <c r="W9" s="361"/>
      <c r="X9" s="361"/>
      <c r="Y9" s="361"/>
      <c r="Z9" s="361"/>
      <c r="AA9" s="361">
        <f>IF(試算シート!H14="",0,試算シート!H14)</f>
        <v>0</v>
      </c>
      <c r="AB9" s="361"/>
      <c r="AC9" s="361"/>
      <c r="AD9" s="361"/>
      <c r="AE9" s="361"/>
      <c r="AF9" s="362"/>
      <c r="AG9" s="363">
        <f>IF(BK9-BL9&gt;0,BK9-BL9,0)</f>
        <v>0</v>
      </c>
      <c r="AH9" s="349"/>
      <c r="AI9" s="349"/>
      <c r="AJ9" s="349"/>
      <c r="AK9" s="349"/>
      <c r="AL9" s="349"/>
      <c r="AM9" s="349">
        <f t="shared" ref="AM9:AM16" si="1">IF(H9="",0,IF(H9=$CA$5,IF(U9&gt;=NS_65_4,U9-NK_65_4,IF(U9&gt;=NS_65_3,U9*NR_65_3-NK_65_3,IF(U9&gt;=NS_65_2,U9*NR_65_2-NK_65_2,IF(U9&gt;=NS_65_1,U9*NR_65_1-NK_65_1,IF(U9&gt;=NK_65_0,U9-NK_65_0,0))))),IF(U9&gt;=NS_64_4,U9-NK_64_4,IF(U9&gt;=NS_64_3,U9*NR_64_3-NK_64_3,IF(U9&gt;=NS_64_2,U9*NR_64_2-NK_64_2,IF(U9&gt;=NS_64_1,U9*NR_64_1-NK_64_1,IF(U9&gt;=NK_64_0,U9-NK_64_0,0)))))))</f>
        <v>0</v>
      </c>
      <c r="AN9" s="349"/>
      <c r="AO9" s="349"/>
      <c r="AP9" s="349"/>
      <c r="AQ9" s="349"/>
      <c r="AR9" s="349"/>
      <c r="AS9" s="349">
        <f>IF(AA9+AG9+AM9&lt;0,0,AA9+AG9+AM9)</f>
        <v>0</v>
      </c>
      <c r="AT9" s="349"/>
      <c r="AU9" s="349"/>
      <c r="AV9" s="349"/>
      <c r="AW9" s="349"/>
      <c r="AX9" s="349"/>
      <c r="AY9" s="349">
        <f>IF(AS9&gt;=KISO_3,AS9,IF(AS9&gt;=KISO_2,AS9-KS_KJ_2,IF(AS9&gt;=KISO_1,AS9-KS_KJ_1,IF(AS9&gt;KISO_0,IF(AS9-KS_KJ_0&lt;0,0,AS9-KS_KJ_0),0))))</f>
        <v>0</v>
      </c>
      <c r="AZ9" s="349"/>
      <c r="BA9" s="349"/>
      <c r="BB9" s="349"/>
      <c r="BC9" s="349"/>
      <c r="BD9" s="364"/>
      <c r="BE9" s="48"/>
      <c r="BF9" s="122">
        <f>IF(O9&gt;550000,1,0)</f>
        <v>0</v>
      </c>
      <c r="BG9" s="122">
        <f>IF(H9=$CA$5,IF(U9&gt;1250000,1,0),IF(U9&gt;600000,1,0))</f>
        <v>0</v>
      </c>
      <c r="BH9" s="122">
        <f>IF(BF9+BG9&gt;0,1,0)</f>
        <v>0</v>
      </c>
      <c r="BI9" s="122">
        <f t="shared" ref="BI9:BI16" si="2">IF(D9&lt;&gt;"●",IF(H9&lt;&gt;"",1,0),0)</f>
        <v>0</v>
      </c>
      <c r="BJ9" s="123">
        <f t="shared" ref="BJ9:BJ16" si="3">IF(O9&gt;=KS_10,O9-KJ_10,IF(O9&gt;=KS_9,O9*KR_9-KJ_9,IF(O9&gt;=KS_8,TRUNC(O9/4,-3)*KR_8-KJ_8,IF(O9&gt;=KS_7,TRUNC(O9/4,-3)*KR_7-KJ_7,IF(O9&lt;KJ_6,0,O9-KJ_6)))))</f>
        <v>0</v>
      </c>
      <c r="BK9" s="123">
        <f t="shared" ref="BK9:BK16" si="4">IF(B9="●",BJ9*0.3,BJ9)</f>
        <v>0</v>
      </c>
      <c r="BL9" s="123">
        <f>IF(BK9&gt;0,IF(AM9&gt;0,IF(IF(BK9&gt;100000,100000,BK9)+IF(AM9&gt;100000,100000,AM9)&gt;100000,IF(BK9&gt;100000,100000,BK9)+IF(AM9&gt;100000,100000,AM9)-100000,0),0),0)+IF(F9="●",IF(O9&gt;10000000,150000,IF(O9&lt;8500000,0,(O9-8500000)*0.1)))</f>
        <v>0</v>
      </c>
      <c r="BM9" s="123">
        <f>IF(H9=$CA$5,IF(AM9&gt;=150000,AS9-150000,AS9-AM9),AS9)</f>
        <v>0</v>
      </c>
      <c r="BN9" s="124" t="str">
        <f>IF(H9="","",IF(D9="",TRUNC(AY9*IR_SYT),0))</f>
        <v/>
      </c>
      <c r="BO9" s="124" t="str">
        <f t="shared" ref="BO9:BO16" si="5">IF(H9="","",IF(D9&lt;&gt;"","",IF(H9=AGE_0,IR_KIN/2,IR_KIN)))</f>
        <v/>
      </c>
      <c r="BP9" s="124" t="str">
        <f>IF(H9="","",IF(D9="",TRUNC(AY9*SI_SYT),0))</f>
        <v/>
      </c>
      <c r="BQ9" s="124" t="str">
        <f t="shared" ref="BQ9:BQ16" si="6">IF(H9="","",IF(D9&lt;&gt;"","",IF(H9=AGE_0,SI_KIN/2,SI_KIN)))</f>
        <v/>
      </c>
      <c r="BR9" s="124" t="str">
        <f>IF(H9=AGE_3,IF(D9="",TRUNC(AY9*KG_SYT),0),"")</f>
        <v/>
      </c>
      <c r="BS9" s="124" t="str">
        <f t="shared" ref="BS9:BS16" si="7">IF(H9=AGE_3,IF(D9="",KG_KIN,""),"")</f>
        <v/>
      </c>
      <c r="BT9" s="124" t="str">
        <f t="shared" ref="BT9:BT16" si="8">IF(H9="","",IF(D9="",TRUNC(AY9*KS_KIN)))</f>
        <v/>
      </c>
      <c r="BU9" s="124" t="str">
        <f t="shared" ref="BU9:BU16" si="9">IF(H9="","",IF(D9&lt;&gt;"","",IF(OR(H9=AGE_0,H9=AGE_1),0,KS)))</f>
        <v/>
      </c>
      <c r="BV9" s="124" t="str">
        <f t="shared" ref="BV9:BV16" si="10">IF(H9="","",IF(D9&lt;&gt;"","",IF(OR(H9=AGE_0,H9=AGE_1),0,$CA$34)))</f>
        <v/>
      </c>
      <c r="BW9" s="124" t="str">
        <f t="shared" ref="BW9:BW16" si="11">IF(H9="","",IF(D9="",TRUNC(BE9*SI_SAN),0))</f>
        <v/>
      </c>
      <c r="BX9" s="124"/>
      <c r="BY9" s="124" t="str">
        <f t="shared" ref="BY9:BY16" si="12">IF(H9=AGE_3,IF(D9="",TRUNC(BE9*KG_SAN),0),"")</f>
        <v/>
      </c>
      <c r="BZ9" s="124">
        <f>IF(D9&lt;&gt;"",0,IF(OR(H9=AGE_0,H9=AGE_1),COUNTIF($H$9:H9,AGE_0)+COUNTIF($H$9:H9,AGE_1),0))</f>
        <v>0</v>
      </c>
      <c r="CA9" s="50" t="s">
        <v>12</v>
      </c>
      <c r="CD9" s="57"/>
      <c r="CE9" s="57"/>
      <c r="CF9" s="57"/>
      <c r="CG9" s="49"/>
    </row>
    <row r="10" spans="1:85" ht="20.100000000000001" customHeight="1" x14ac:dyDescent="0.15">
      <c r="A10" s="167" t="s">
        <v>13</v>
      </c>
      <c r="B10" s="354" t="str">
        <f>IF(試算シート!C15="","",試算シート!C15)</f>
        <v/>
      </c>
      <c r="C10" s="354"/>
      <c r="D10" s="354"/>
      <c r="E10" s="354"/>
      <c r="F10" s="107" t="str">
        <f>IF(試算シート!D15="","",試算シート!D15)</f>
        <v/>
      </c>
      <c r="G10" s="125" t="str">
        <f>IF(AND(H10&lt;&gt;"",BZ10&gt;1),"●","")</f>
        <v/>
      </c>
      <c r="H10" s="359" t="str">
        <f>IF(試算シート!E15="","",試算シート!E15)</f>
        <v/>
      </c>
      <c r="I10" s="360"/>
      <c r="J10" s="360"/>
      <c r="K10" s="360"/>
      <c r="L10" s="360"/>
      <c r="M10" s="360"/>
      <c r="N10" s="360"/>
      <c r="O10" s="345">
        <f>IF(試算シート!F15="",0,試算シート!F15)</f>
        <v>0</v>
      </c>
      <c r="P10" s="345"/>
      <c r="Q10" s="345"/>
      <c r="R10" s="345"/>
      <c r="S10" s="345"/>
      <c r="T10" s="345"/>
      <c r="U10" s="345">
        <f>IF(試算シート!G15="",0,試算シート!G15)</f>
        <v>0</v>
      </c>
      <c r="V10" s="345"/>
      <c r="W10" s="345"/>
      <c r="X10" s="345"/>
      <c r="Y10" s="345"/>
      <c r="Z10" s="345"/>
      <c r="AA10" s="345">
        <f>IF(試算シート!H15="",0,試算シート!H15)</f>
        <v>0</v>
      </c>
      <c r="AB10" s="345"/>
      <c r="AC10" s="345"/>
      <c r="AD10" s="345"/>
      <c r="AE10" s="345"/>
      <c r="AF10" s="346"/>
      <c r="AG10" s="347">
        <f>IF(BK10-BL10&gt;0,BK10-BL10,0)</f>
        <v>0</v>
      </c>
      <c r="AH10" s="348"/>
      <c r="AI10" s="348"/>
      <c r="AJ10" s="348"/>
      <c r="AK10" s="348"/>
      <c r="AL10" s="348"/>
      <c r="AM10" s="349">
        <f t="shared" si="1"/>
        <v>0</v>
      </c>
      <c r="AN10" s="349"/>
      <c r="AO10" s="349"/>
      <c r="AP10" s="349"/>
      <c r="AQ10" s="349"/>
      <c r="AR10" s="349"/>
      <c r="AS10" s="348">
        <f t="shared" ref="AS10:AS16" si="13">IF(AA10+AG10+AM10&lt;0,0,AA10+AG10+AM10)</f>
        <v>0</v>
      </c>
      <c r="AT10" s="348"/>
      <c r="AU10" s="348"/>
      <c r="AV10" s="348"/>
      <c r="AW10" s="348"/>
      <c r="AX10" s="348"/>
      <c r="AY10" s="348">
        <f t="shared" ref="AY10:AY16" si="14">IF(AS10&gt;=KISO_3,AS10,IF(AS10&gt;=KISO_2,AS10-KS_KJ_2,IF(AS10&gt;=KISO_1,AS10-KS_KJ_1,IF(AS10&gt;KISO_0,IF(AS10-KS_KJ_0&lt;0,0,AS10-KS_KJ_0),0))))</f>
        <v>0</v>
      </c>
      <c r="AZ10" s="348"/>
      <c r="BA10" s="348"/>
      <c r="BB10" s="348"/>
      <c r="BC10" s="348"/>
      <c r="BD10" s="350"/>
      <c r="BE10" s="48"/>
      <c r="BF10" s="122">
        <f t="shared" ref="BF10:BF16" si="15">IF(O10&gt;550000,1,0)</f>
        <v>0</v>
      </c>
      <c r="BG10" s="122">
        <f t="shared" ref="BG10:BG16" si="16">IF(H10=$CA$5,IF(U10&gt;1250000,1,0),IF(U10&gt;600000,1,0))</f>
        <v>0</v>
      </c>
      <c r="BH10" s="122">
        <f t="shared" ref="BH10:BH16" si="17">IF(BF10+BG10&gt;0,1,0)</f>
        <v>0</v>
      </c>
      <c r="BI10" s="122">
        <f t="shared" si="2"/>
        <v>0</v>
      </c>
      <c r="BJ10" s="123">
        <f t="shared" si="3"/>
        <v>0</v>
      </c>
      <c r="BK10" s="123">
        <f t="shared" si="4"/>
        <v>0</v>
      </c>
      <c r="BL10" s="123">
        <f>IF(BK10&gt;0,IF(AM10&gt;0,IF(IF(BK10&gt;100000,100000,BK10)+IF(AM10&gt;100000,100000,AM10)&gt;100000,IF(BK10&gt;100000,100000,BK10)+IF(AM10&gt;100000,100000,AM10)-100000,0),0),0)</f>
        <v>0</v>
      </c>
      <c r="BM10" s="123">
        <f t="shared" ref="BM10:BM16" si="18">IF(H10=$CA$5,IF(AM10&gt;=150000,AS10-150000,AS10-AM10),AS10)</f>
        <v>0</v>
      </c>
      <c r="BN10" s="124" t="str">
        <f t="shared" ref="BN10:BN16" si="19">IF(H10="","",IF(D10="",TRUNC(AY10*IR_SYT),0))</f>
        <v/>
      </c>
      <c r="BO10" s="124" t="str">
        <f t="shared" si="5"/>
        <v/>
      </c>
      <c r="BP10" s="124" t="str">
        <f t="shared" ref="BP10:BP16" si="20">IF(H10="","",IF(D10="",TRUNC(AY10*SI_SYT),0))</f>
        <v/>
      </c>
      <c r="BQ10" s="124" t="str">
        <f t="shared" si="6"/>
        <v/>
      </c>
      <c r="BR10" s="124" t="str">
        <f t="shared" ref="BR10:BR16" si="21">IF(H10=AGE_3,IF(D10="",TRUNC(AY10*KG_SYT),0),"")</f>
        <v/>
      </c>
      <c r="BS10" s="124" t="str">
        <f t="shared" si="7"/>
        <v/>
      </c>
      <c r="BT10" s="124" t="str">
        <f t="shared" si="8"/>
        <v/>
      </c>
      <c r="BU10" s="124" t="str">
        <f t="shared" si="9"/>
        <v/>
      </c>
      <c r="BV10" s="124" t="str">
        <f t="shared" si="10"/>
        <v/>
      </c>
      <c r="BW10" s="124" t="str">
        <f t="shared" si="11"/>
        <v/>
      </c>
      <c r="BX10" s="124"/>
      <c r="BY10" s="124" t="str">
        <f t="shared" si="12"/>
        <v/>
      </c>
      <c r="BZ10" s="124">
        <f>IF(D10&lt;&gt;"",0,IF(OR(H10=AGE_0,H10=AGE_1),COUNTIF($H$9:H10,AGE_0)+COUNTIF($H$9:H10,AGE_1),0))</f>
        <v>0</v>
      </c>
      <c r="CA10" s="50" t="s">
        <v>14</v>
      </c>
      <c r="CD10" s="57"/>
      <c r="CE10" s="57"/>
      <c r="CF10" s="57"/>
      <c r="CG10" s="49"/>
    </row>
    <row r="11" spans="1:85" ht="20.100000000000001" customHeight="1" x14ac:dyDescent="0.15">
      <c r="A11" s="167" t="s">
        <v>15</v>
      </c>
      <c r="B11" s="354" t="str">
        <f>IF(試算シート!C16="","",試算シート!C16)</f>
        <v/>
      </c>
      <c r="C11" s="354"/>
      <c r="D11" s="354"/>
      <c r="E11" s="354"/>
      <c r="F11" s="107" t="str">
        <f>IF(試算シート!D16="","",試算シート!D16)</f>
        <v/>
      </c>
      <c r="G11" s="125" t="str">
        <f t="shared" ref="G11:G16" si="22">IF(AND(H11&lt;&gt;"",BZ11&gt;1),"●","")</f>
        <v/>
      </c>
      <c r="H11" s="359" t="str">
        <f>IF(試算シート!E16="","",試算シート!E16)</f>
        <v/>
      </c>
      <c r="I11" s="360"/>
      <c r="J11" s="360"/>
      <c r="K11" s="360"/>
      <c r="L11" s="360"/>
      <c r="M11" s="360"/>
      <c r="N11" s="360"/>
      <c r="O11" s="345">
        <f>IF(試算シート!F16="",0,試算シート!F16)</f>
        <v>0</v>
      </c>
      <c r="P11" s="345"/>
      <c r="Q11" s="345"/>
      <c r="R11" s="345"/>
      <c r="S11" s="345"/>
      <c r="T11" s="345"/>
      <c r="U11" s="345">
        <f>IF(試算シート!G16="",0,試算シート!G16)</f>
        <v>0</v>
      </c>
      <c r="V11" s="345"/>
      <c r="W11" s="345"/>
      <c r="X11" s="345"/>
      <c r="Y11" s="345"/>
      <c r="Z11" s="345"/>
      <c r="AA11" s="345">
        <f>IF(試算シート!H16="",0,試算シート!H16)</f>
        <v>0</v>
      </c>
      <c r="AB11" s="345"/>
      <c r="AC11" s="345"/>
      <c r="AD11" s="345"/>
      <c r="AE11" s="345"/>
      <c r="AF11" s="346"/>
      <c r="AG11" s="347">
        <f t="shared" ref="AG11:AG16" si="23">IF(BK11-BL11&gt;0,BK11-BL11,0)</f>
        <v>0</v>
      </c>
      <c r="AH11" s="348"/>
      <c r="AI11" s="348"/>
      <c r="AJ11" s="348"/>
      <c r="AK11" s="348"/>
      <c r="AL11" s="348"/>
      <c r="AM11" s="349">
        <f t="shared" si="1"/>
        <v>0</v>
      </c>
      <c r="AN11" s="349"/>
      <c r="AO11" s="349"/>
      <c r="AP11" s="349"/>
      <c r="AQ11" s="349"/>
      <c r="AR11" s="349"/>
      <c r="AS11" s="348">
        <f t="shared" si="13"/>
        <v>0</v>
      </c>
      <c r="AT11" s="348"/>
      <c r="AU11" s="348"/>
      <c r="AV11" s="348"/>
      <c r="AW11" s="348"/>
      <c r="AX11" s="348"/>
      <c r="AY11" s="348">
        <f>IF(AS11&gt;=KISO_3,AS11,IF(AS11&gt;=KISO_2,AS11-KS_KJ_2,IF(AS11&gt;=KISO_1,AS11-KS_KJ_1,IF(AS11&gt;KISO_0,IF(AS11-KS_KJ_0&lt;0,0,AS11-KS_KJ_0),0))))</f>
        <v>0</v>
      </c>
      <c r="AZ11" s="348"/>
      <c r="BA11" s="348"/>
      <c r="BB11" s="348"/>
      <c r="BC11" s="348"/>
      <c r="BD11" s="350"/>
      <c r="BE11" s="48"/>
      <c r="BF11" s="122">
        <f t="shared" si="15"/>
        <v>0</v>
      </c>
      <c r="BG11" s="122">
        <f t="shared" si="16"/>
        <v>0</v>
      </c>
      <c r="BH11" s="122">
        <f t="shared" si="17"/>
        <v>0</v>
      </c>
      <c r="BI11" s="122">
        <f t="shared" si="2"/>
        <v>0</v>
      </c>
      <c r="BJ11" s="123">
        <f t="shared" si="3"/>
        <v>0</v>
      </c>
      <c r="BK11" s="123">
        <f t="shared" si="4"/>
        <v>0</v>
      </c>
      <c r="BL11" s="123">
        <f t="shared" ref="BL11:BL16" si="24">IF(BK11&gt;0,IF(AM11&gt;0,IF(IF(BK11&gt;100000,100000,BK11)+IF(AM11&gt;100000,100000,AM11)&gt;100000,IF(BK11&gt;100000,100000,BK11)+IF(AM11&gt;100000,100000,AM11)-100000,0),0),0)</f>
        <v>0</v>
      </c>
      <c r="BM11" s="123">
        <f t="shared" si="18"/>
        <v>0</v>
      </c>
      <c r="BN11" s="124" t="str">
        <f t="shared" si="19"/>
        <v/>
      </c>
      <c r="BO11" s="124" t="str">
        <f t="shared" si="5"/>
        <v/>
      </c>
      <c r="BP11" s="124" t="str">
        <f t="shared" si="20"/>
        <v/>
      </c>
      <c r="BQ11" s="124" t="str">
        <f t="shared" si="6"/>
        <v/>
      </c>
      <c r="BR11" s="124" t="str">
        <f t="shared" si="21"/>
        <v/>
      </c>
      <c r="BS11" s="124" t="str">
        <f t="shared" si="7"/>
        <v/>
      </c>
      <c r="BT11" s="124" t="str">
        <f t="shared" si="8"/>
        <v/>
      </c>
      <c r="BU11" s="124" t="str">
        <f t="shared" si="9"/>
        <v/>
      </c>
      <c r="BV11" s="124" t="str">
        <f t="shared" si="10"/>
        <v/>
      </c>
      <c r="BW11" s="124" t="str">
        <f t="shared" si="11"/>
        <v/>
      </c>
      <c r="BX11" s="124"/>
      <c r="BY11" s="124" t="str">
        <f t="shared" si="12"/>
        <v/>
      </c>
      <c r="BZ11" s="124">
        <f>IF(D11&lt;&gt;"",0,IF(OR(H11=AGE_0,H11=AGE_1),COUNTIF($H$9:H11,AGE_0)+COUNTIF($H$9:H11,AGE_1),0))</f>
        <v>0</v>
      </c>
      <c r="CA11" s="50" t="s">
        <v>16</v>
      </c>
      <c r="CD11" s="57"/>
      <c r="CE11" s="57"/>
      <c r="CF11" s="57"/>
      <c r="CG11" s="49"/>
    </row>
    <row r="12" spans="1:85" ht="20.100000000000001" customHeight="1" x14ac:dyDescent="0.15">
      <c r="A12" s="167" t="s">
        <v>17</v>
      </c>
      <c r="B12" s="354" t="str">
        <f>IF(試算シート!C17="","",試算シート!C17)</f>
        <v/>
      </c>
      <c r="C12" s="354"/>
      <c r="D12" s="354"/>
      <c r="E12" s="354"/>
      <c r="F12" s="107" t="str">
        <f>IF(試算シート!D17="","",試算シート!D17)</f>
        <v/>
      </c>
      <c r="G12" s="125" t="str">
        <f t="shared" si="22"/>
        <v/>
      </c>
      <c r="H12" s="357" t="str">
        <f>IF(試算シート!E17="","",試算シート!E17)</f>
        <v/>
      </c>
      <c r="I12" s="358"/>
      <c r="J12" s="358"/>
      <c r="K12" s="358"/>
      <c r="L12" s="358"/>
      <c r="M12" s="358"/>
      <c r="N12" s="355"/>
      <c r="O12" s="345">
        <f>IF(試算シート!F17="",0,試算シート!F17)</f>
        <v>0</v>
      </c>
      <c r="P12" s="345"/>
      <c r="Q12" s="345"/>
      <c r="R12" s="345"/>
      <c r="S12" s="345"/>
      <c r="T12" s="345"/>
      <c r="U12" s="345">
        <f>IF(試算シート!G17="",0,試算シート!G17)</f>
        <v>0</v>
      </c>
      <c r="V12" s="345"/>
      <c r="W12" s="345"/>
      <c r="X12" s="345"/>
      <c r="Y12" s="345"/>
      <c r="Z12" s="345"/>
      <c r="AA12" s="345">
        <f>IF(試算シート!H17="",0,試算シート!H17)</f>
        <v>0</v>
      </c>
      <c r="AB12" s="345"/>
      <c r="AC12" s="345"/>
      <c r="AD12" s="345"/>
      <c r="AE12" s="345"/>
      <c r="AF12" s="346"/>
      <c r="AG12" s="347">
        <f t="shared" si="23"/>
        <v>0</v>
      </c>
      <c r="AH12" s="348"/>
      <c r="AI12" s="348"/>
      <c r="AJ12" s="348"/>
      <c r="AK12" s="348"/>
      <c r="AL12" s="348"/>
      <c r="AM12" s="349">
        <f t="shared" si="1"/>
        <v>0</v>
      </c>
      <c r="AN12" s="349"/>
      <c r="AO12" s="349"/>
      <c r="AP12" s="349"/>
      <c r="AQ12" s="349"/>
      <c r="AR12" s="349"/>
      <c r="AS12" s="348">
        <f t="shared" si="13"/>
        <v>0</v>
      </c>
      <c r="AT12" s="348"/>
      <c r="AU12" s="348"/>
      <c r="AV12" s="348"/>
      <c r="AW12" s="348"/>
      <c r="AX12" s="348"/>
      <c r="AY12" s="348">
        <f t="shared" si="14"/>
        <v>0</v>
      </c>
      <c r="AZ12" s="348"/>
      <c r="BA12" s="348"/>
      <c r="BB12" s="348"/>
      <c r="BC12" s="348"/>
      <c r="BD12" s="350"/>
      <c r="BE12" s="48"/>
      <c r="BF12" s="122">
        <f t="shared" si="15"/>
        <v>0</v>
      </c>
      <c r="BG12" s="122">
        <f t="shared" si="16"/>
        <v>0</v>
      </c>
      <c r="BH12" s="122">
        <f t="shared" si="17"/>
        <v>0</v>
      </c>
      <c r="BI12" s="122">
        <f t="shared" si="2"/>
        <v>0</v>
      </c>
      <c r="BJ12" s="123">
        <f t="shared" si="3"/>
        <v>0</v>
      </c>
      <c r="BK12" s="123">
        <f t="shared" si="4"/>
        <v>0</v>
      </c>
      <c r="BL12" s="123">
        <f t="shared" si="24"/>
        <v>0</v>
      </c>
      <c r="BM12" s="123">
        <f t="shared" si="18"/>
        <v>0</v>
      </c>
      <c r="BN12" s="124" t="str">
        <f t="shared" si="19"/>
        <v/>
      </c>
      <c r="BO12" s="124" t="str">
        <f t="shared" si="5"/>
        <v/>
      </c>
      <c r="BP12" s="124" t="str">
        <f t="shared" si="20"/>
        <v/>
      </c>
      <c r="BQ12" s="124" t="str">
        <f t="shared" si="6"/>
        <v/>
      </c>
      <c r="BR12" s="124" t="str">
        <f t="shared" si="21"/>
        <v/>
      </c>
      <c r="BS12" s="124" t="str">
        <f t="shared" si="7"/>
        <v/>
      </c>
      <c r="BT12" s="124" t="str">
        <f t="shared" si="8"/>
        <v/>
      </c>
      <c r="BU12" s="124" t="str">
        <f t="shared" si="9"/>
        <v/>
      </c>
      <c r="BV12" s="124" t="str">
        <f t="shared" si="10"/>
        <v/>
      </c>
      <c r="BW12" s="124" t="str">
        <f t="shared" si="11"/>
        <v/>
      </c>
      <c r="BX12" s="124"/>
      <c r="BY12" s="124" t="str">
        <f t="shared" si="12"/>
        <v/>
      </c>
      <c r="BZ12" s="124">
        <f>IF(D12&lt;&gt;"",0,IF(OR(H12=AGE_0,H12=AGE_1),COUNTIF($H$9:H12,AGE_0)+COUNTIF($H$9:H12,AGE_1),0))</f>
        <v>0</v>
      </c>
      <c r="CA12" s="50" t="s">
        <v>18</v>
      </c>
      <c r="CD12" s="57"/>
      <c r="CE12" s="57"/>
      <c r="CF12" s="57"/>
      <c r="CG12" s="49"/>
    </row>
    <row r="13" spans="1:85" ht="20.100000000000001" customHeight="1" x14ac:dyDescent="0.15">
      <c r="A13" s="167" t="s">
        <v>19</v>
      </c>
      <c r="B13" s="354" t="str">
        <f>IF(試算シート!C18="","",試算シート!C18)</f>
        <v/>
      </c>
      <c r="C13" s="354"/>
      <c r="D13" s="354"/>
      <c r="E13" s="354"/>
      <c r="F13" s="107" t="str">
        <f>IF(試算シート!D18="","",試算シート!D18)</f>
        <v/>
      </c>
      <c r="G13" s="125" t="str">
        <f t="shared" si="22"/>
        <v/>
      </c>
      <c r="H13" s="355" t="str">
        <f>IF(試算シート!E18="","",試算シート!E18)</f>
        <v/>
      </c>
      <c r="I13" s="356"/>
      <c r="J13" s="356"/>
      <c r="K13" s="356"/>
      <c r="L13" s="356"/>
      <c r="M13" s="356"/>
      <c r="N13" s="356"/>
      <c r="O13" s="345">
        <f>IF(試算シート!F18="",0,試算シート!F18)</f>
        <v>0</v>
      </c>
      <c r="P13" s="345"/>
      <c r="Q13" s="345"/>
      <c r="R13" s="345"/>
      <c r="S13" s="345"/>
      <c r="T13" s="345"/>
      <c r="U13" s="345">
        <f>IF(試算シート!G18="",0,試算シート!G18)</f>
        <v>0</v>
      </c>
      <c r="V13" s="345"/>
      <c r="W13" s="345"/>
      <c r="X13" s="345"/>
      <c r="Y13" s="345"/>
      <c r="Z13" s="345"/>
      <c r="AA13" s="345">
        <f>IF(試算シート!H18="",0,試算シート!H18)</f>
        <v>0</v>
      </c>
      <c r="AB13" s="345"/>
      <c r="AC13" s="345"/>
      <c r="AD13" s="345"/>
      <c r="AE13" s="345"/>
      <c r="AF13" s="346"/>
      <c r="AG13" s="347">
        <f t="shared" si="23"/>
        <v>0</v>
      </c>
      <c r="AH13" s="348"/>
      <c r="AI13" s="348"/>
      <c r="AJ13" s="348"/>
      <c r="AK13" s="348"/>
      <c r="AL13" s="348"/>
      <c r="AM13" s="349">
        <f t="shared" si="1"/>
        <v>0</v>
      </c>
      <c r="AN13" s="349"/>
      <c r="AO13" s="349"/>
      <c r="AP13" s="349"/>
      <c r="AQ13" s="349"/>
      <c r="AR13" s="349"/>
      <c r="AS13" s="348">
        <f t="shared" si="13"/>
        <v>0</v>
      </c>
      <c r="AT13" s="348"/>
      <c r="AU13" s="348"/>
      <c r="AV13" s="348"/>
      <c r="AW13" s="348"/>
      <c r="AX13" s="348"/>
      <c r="AY13" s="348">
        <f t="shared" si="14"/>
        <v>0</v>
      </c>
      <c r="AZ13" s="348"/>
      <c r="BA13" s="348"/>
      <c r="BB13" s="348"/>
      <c r="BC13" s="348"/>
      <c r="BD13" s="350"/>
      <c r="BE13" s="48"/>
      <c r="BF13" s="122">
        <f t="shared" si="15"/>
        <v>0</v>
      </c>
      <c r="BG13" s="122">
        <f t="shared" si="16"/>
        <v>0</v>
      </c>
      <c r="BH13" s="122">
        <f t="shared" si="17"/>
        <v>0</v>
      </c>
      <c r="BI13" s="122">
        <f t="shared" si="2"/>
        <v>0</v>
      </c>
      <c r="BJ13" s="123">
        <f t="shared" si="3"/>
        <v>0</v>
      </c>
      <c r="BK13" s="123">
        <f t="shared" si="4"/>
        <v>0</v>
      </c>
      <c r="BL13" s="123">
        <f t="shared" si="24"/>
        <v>0</v>
      </c>
      <c r="BM13" s="123">
        <f t="shared" si="18"/>
        <v>0</v>
      </c>
      <c r="BN13" s="124" t="str">
        <f t="shared" si="19"/>
        <v/>
      </c>
      <c r="BO13" s="124" t="str">
        <f t="shared" si="5"/>
        <v/>
      </c>
      <c r="BP13" s="124" t="str">
        <f t="shared" si="20"/>
        <v/>
      </c>
      <c r="BQ13" s="124" t="str">
        <f t="shared" si="6"/>
        <v/>
      </c>
      <c r="BR13" s="124" t="str">
        <f t="shared" si="21"/>
        <v/>
      </c>
      <c r="BS13" s="124" t="str">
        <f t="shared" si="7"/>
        <v/>
      </c>
      <c r="BT13" s="124" t="str">
        <f t="shared" si="8"/>
        <v/>
      </c>
      <c r="BU13" s="124" t="str">
        <f t="shared" si="9"/>
        <v/>
      </c>
      <c r="BV13" s="124" t="str">
        <f t="shared" si="10"/>
        <v/>
      </c>
      <c r="BW13" s="124" t="str">
        <f t="shared" si="11"/>
        <v/>
      </c>
      <c r="BX13" s="124"/>
      <c r="BY13" s="124" t="str">
        <f t="shared" si="12"/>
        <v/>
      </c>
      <c r="BZ13" s="124">
        <f>IF(D13&lt;&gt;"",0,IF(OR(H13=AGE_0,H13=AGE_1),COUNTIF($H$9:H13,AGE_0)+COUNTIF($H$9:H13,AGE_1),0))</f>
        <v>0</v>
      </c>
      <c r="CA13" s="50" t="s">
        <v>20</v>
      </c>
      <c r="CD13" s="57"/>
      <c r="CE13" s="57"/>
      <c r="CF13" s="57"/>
      <c r="CG13" s="49"/>
    </row>
    <row r="14" spans="1:85" ht="20.100000000000001" customHeight="1" x14ac:dyDescent="0.15">
      <c r="A14" s="167" t="s">
        <v>21</v>
      </c>
      <c r="B14" s="354" t="str">
        <f>IF(試算シート!C19="","",試算シート!C19)</f>
        <v/>
      </c>
      <c r="C14" s="354"/>
      <c r="D14" s="354"/>
      <c r="E14" s="354"/>
      <c r="F14" s="107" t="str">
        <f>IF(試算シート!D19="","",試算シート!D19)</f>
        <v/>
      </c>
      <c r="G14" s="125" t="str">
        <f t="shared" si="22"/>
        <v/>
      </c>
      <c r="H14" s="355" t="str">
        <f>IF(試算シート!E19="","",試算シート!E19)</f>
        <v/>
      </c>
      <c r="I14" s="356"/>
      <c r="J14" s="356"/>
      <c r="K14" s="356"/>
      <c r="L14" s="356"/>
      <c r="M14" s="356"/>
      <c r="N14" s="356"/>
      <c r="O14" s="345">
        <f>IF(試算シート!F19="",0,試算シート!F19)</f>
        <v>0</v>
      </c>
      <c r="P14" s="345"/>
      <c r="Q14" s="345"/>
      <c r="R14" s="345"/>
      <c r="S14" s="345"/>
      <c r="T14" s="345"/>
      <c r="U14" s="345">
        <f>IF(試算シート!G19="",0,試算シート!G19)</f>
        <v>0</v>
      </c>
      <c r="V14" s="345"/>
      <c r="W14" s="345"/>
      <c r="X14" s="345"/>
      <c r="Y14" s="345"/>
      <c r="Z14" s="345"/>
      <c r="AA14" s="345">
        <f>IF(試算シート!H19="",0,試算シート!H19)</f>
        <v>0</v>
      </c>
      <c r="AB14" s="345"/>
      <c r="AC14" s="345"/>
      <c r="AD14" s="345"/>
      <c r="AE14" s="345"/>
      <c r="AF14" s="346"/>
      <c r="AG14" s="347">
        <f t="shared" si="23"/>
        <v>0</v>
      </c>
      <c r="AH14" s="348"/>
      <c r="AI14" s="348"/>
      <c r="AJ14" s="348"/>
      <c r="AK14" s="348"/>
      <c r="AL14" s="348"/>
      <c r="AM14" s="349">
        <f t="shared" si="1"/>
        <v>0</v>
      </c>
      <c r="AN14" s="349"/>
      <c r="AO14" s="349"/>
      <c r="AP14" s="349"/>
      <c r="AQ14" s="349"/>
      <c r="AR14" s="349"/>
      <c r="AS14" s="348">
        <f t="shared" si="13"/>
        <v>0</v>
      </c>
      <c r="AT14" s="348"/>
      <c r="AU14" s="348"/>
      <c r="AV14" s="348"/>
      <c r="AW14" s="348"/>
      <c r="AX14" s="348"/>
      <c r="AY14" s="348">
        <f t="shared" si="14"/>
        <v>0</v>
      </c>
      <c r="AZ14" s="348"/>
      <c r="BA14" s="348"/>
      <c r="BB14" s="348"/>
      <c r="BC14" s="348"/>
      <c r="BD14" s="350"/>
      <c r="BE14" s="48"/>
      <c r="BF14" s="122">
        <f t="shared" si="15"/>
        <v>0</v>
      </c>
      <c r="BG14" s="122">
        <f t="shared" si="16"/>
        <v>0</v>
      </c>
      <c r="BH14" s="122">
        <f t="shared" si="17"/>
        <v>0</v>
      </c>
      <c r="BI14" s="122">
        <f t="shared" si="2"/>
        <v>0</v>
      </c>
      <c r="BJ14" s="123">
        <f t="shared" si="3"/>
        <v>0</v>
      </c>
      <c r="BK14" s="123">
        <f t="shared" si="4"/>
        <v>0</v>
      </c>
      <c r="BL14" s="123">
        <f t="shared" si="24"/>
        <v>0</v>
      </c>
      <c r="BM14" s="123">
        <f t="shared" si="18"/>
        <v>0</v>
      </c>
      <c r="BN14" s="124" t="str">
        <f t="shared" si="19"/>
        <v/>
      </c>
      <c r="BO14" s="124" t="str">
        <f t="shared" si="5"/>
        <v/>
      </c>
      <c r="BP14" s="124" t="str">
        <f t="shared" si="20"/>
        <v/>
      </c>
      <c r="BQ14" s="124" t="str">
        <f t="shared" si="6"/>
        <v/>
      </c>
      <c r="BR14" s="124" t="str">
        <f t="shared" si="21"/>
        <v/>
      </c>
      <c r="BS14" s="124" t="str">
        <f t="shared" si="7"/>
        <v/>
      </c>
      <c r="BT14" s="124" t="str">
        <f t="shared" si="8"/>
        <v/>
      </c>
      <c r="BU14" s="124" t="str">
        <f t="shared" si="9"/>
        <v/>
      </c>
      <c r="BV14" s="124" t="str">
        <f t="shared" si="10"/>
        <v/>
      </c>
      <c r="BW14" s="124" t="str">
        <f t="shared" si="11"/>
        <v/>
      </c>
      <c r="BX14" s="124"/>
      <c r="BY14" s="124" t="str">
        <f t="shared" si="12"/>
        <v/>
      </c>
      <c r="BZ14" s="124">
        <f>IF(D14&lt;&gt;"",0,IF(OR(H14=AGE_0,H14=AGE_1),COUNTIF($H$9:H14,AGE_0)+COUNTIF($H$9:H14,AGE_1),0))</f>
        <v>0</v>
      </c>
      <c r="CA14" s="50" t="s">
        <v>22</v>
      </c>
      <c r="CD14" s="57">
        <v>0</v>
      </c>
      <c r="CE14" s="57"/>
      <c r="CF14" s="57">
        <v>650000</v>
      </c>
      <c r="CG14" s="49"/>
    </row>
    <row r="15" spans="1:85" ht="20.100000000000001" customHeight="1" x14ac:dyDescent="0.15">
      <c r="A15" s="167" t="s">
        <v>23</v>
      </c>
      <c r="B15" s="354" t="str">
        <f>IF(試算シート!C20="","",試算シート!C20)</f>
        <v/>
      </c>
      <c r="C15" s="354"/>
      <c r="D15" s="354"/>
      <c r="E15" s="354"/>
      <c r="F15" s="107" t="str">
        <f>IF(試算シート!D20="","",試算シート!D20)</f>
        <v/>
      </c>
      <c r="G15" s="125" t="str">
        <f t="shared" si="22"/>
        <v/>
      </c>
      <c r="H15" s="355" t="str">
        <f>IF(試算シート!E20="","",試算シート!E20)</f>
        <v/>
      </c>
      <c r="I15" s="356"/>
      <c r="J15" s="356"/>
      <c r="K15" s="356"/>
      <c r="L15" s="356"/>
      <c r="M15" s="356"/>
      <c r="N15" s="356"/>
      <c r="O15" s="345">
        <f>IF(試算シート!F20="",0,試算シート!F20)</f>
        <v>0</v>
      </c>
      <c r="P15" s="345"/>
      <c r="Q15" s="345"/>
      <c r="R15" s="345"/>
      <c r="S15" s="345"/>
      <c r="T15" s="345"/>
      <c r="U15" s="345">
        <f>IF(試算シート!G20="",0,試算シート!G20)</f>
        <v>0</v>
      </c>
      <c r="V15" s="345"/>
      <c r="W15" s="345"/>
      <c r="X15" s="345"/>
      <c r="Y15" s="345"/>
      <c r="Z15" s="345"/>
      <c r="AA15" s="345">
        <f>IF(試算シート!H20="",0,試算シート!H20)</f>
        <v>0</v>
      </c>
      <c r="AB15" s="345"/>
      <c r="AC15" s="345"/>
      <c r="AD15" s="345"/>
      <c r="AE15" s="345"/>
      <c r="AF15" s="346"/>
      <c r="AG15" s="347">
        <f t="shared" si="23"/>
        <v>0</v>
      </c>
      <c r="AH15" s="348"/>
      <c r="AI15" s="348"/>
      <c r="AJ15" s="348"/>
      <c r="AK15" s="348"/>
      <c r="AL15" s="348"/>
      <c r="AM15" s="349">
        <f t="shared" si="1"/>
        <v>0</v>
      </c>
      <c r="AN15" s="349"/>
      <c r="AO15" s="349"/>
      <c r="AP15" s="349"/>
      <c r="AQ15" s="349"/>
      <c r="AR15" s="349"/>
      <c r="AS15" s="348">
        <f t="shared" si="13"/>
        <v>0</v>
      </c>
      <c r="AT15" s="348"/>
      <c r="AU15" s="348"/>
      <c r="AV15" s="348"/>
      <c r="AW15" s="348"/>
      <c r="AX15" s="348"/>
      <c r="AY15" s="348">
        <f t="shared" si="14"/>
        <v>0</v>
      </c>
      <c r="AZ15" s="348"/>
      <c r="BA15" s="348"/>
      <c r="BB15" s="348"/>
      <c r="BC15" s="348"/>
      <c r="BD15" s="350"/>
      <c r="BE15" s="48"/>
      <c r="BF15" s="122">
        <f t="shared" si="15"/>
        <v>0</v>
      </c>
      <c r="BG15" s="122">
        <f t="shared" si="16"/>
        <v>0</v>
      </c>
      <c r="BH15" s="122">
        <f t="shared" si="17"/>
        <v>0</v>
      </c>
      <c r="BI15" s="122">
        <f t="shared" si="2"/>
        <v>0</v>
      </c>
      <c r="BJ15" s="123">
        <f t="shared" si="3"/>
        <v>0</v>
      </c>
      <c r="BK15" s="123">
        <f t="shared" si="4"/>
        <v>0</v>
      </c>
      <c r="BL15" s="123">
        <f t="shared" si="24"/>
        <v>0</v>
      </c>
      <c r="BM15" s="123">
        <f t="shared" si="18"/>
        <v>0</v>
      </c>
      <c r="BN15" s="124" t="str">
        <f t="shared" si="19"/>
        <v/>
      </c>
      <c r="BO15" s="124" t="str">
        <f t="shared" si="5"/>
        <v/>
      </c>
      <c r="BP15" s="124" t="str">
        <f t="shared" si="20"/>
        <v/>
      </c>
      <c r="BQ15" s="124" t="str">
        <f t="shared" si="6"/>
        <v/>
      </c>
      <c r="BR15" s="124" t="str">
        <f t="shared" si="21"/>
        <v/>
      </c>
      <c r="BS15" s="124" t="str">
        <f t="shared" si="7"/>
        <v/>
      </c>
      <c r="BT15" s="124" t="str">
        <f t="shared" si="8"/>
        <v/>
      </c>
      <c r="BU15" s="124" t="str">
        <f t="shared" si="9"/>
        <v/>
      </c>
      <c r="BV15" s="124" t="str">
        <f t="shared" si="10"/>
        <v/>
      </c>
      <c r="BW15" s="124" t="str">
        <f t="shared" si="11"/>
        <v/>
      </c>
      <c r="BX15" s="124"/>
      <c r="BY15" s="124" t="str">
        <f t="shared" si="12"/>
        <v/>
      </c>
      <c r="BZ15" s="124">
        <f>IF(D15&lt;&gt;"",0,IF(OR(H15=AGE_0,H15=AGE_1),COUNTIF($H$9:H15,AGE_0)+COUNTIF($H$9:H15,AGE_1),0))</f>
        <v>0</v>
      </c>
      <c r="CA15" s="50" t="s">
        <v>24</v>
      </c>
      <c r="CD15" s="57">
        <v>1900000</v>
      </c>
      <c r="CE15" s="57">
        <v>2.8</v>
      </c>
      <c r="CF15" s="57">
        <v>80000</v>
      </c>
      <c r="CG15" s="49"/>
    </row>
    <row r="16" spans="1:85" ht="20.100000000000001" customHeight="1" thickBot="1" x14ac:dyDescent="0.2">
      <c r="A16" s="168" t="s">
        <v>25</v>
      </c>
      <c r="B16" s="351" t="str">
        <f>IF(試算シート!C21="","",試算シート!C21)</f>
        <v/>
      </c>
      <c r="C16" s="351"/>
      <c r="D16" s="351"/>
      <c r="E16" s="351"/>
      <c r="F16" s="108" t="str">
        <f>IF(試算シート!D21="","",試算シート!D21)</f>
        <v/>
      </c>
      <c r="G16" s="126" t="str">
        <f t="shared" si="22"/>
        <v/>
      </c>
      <c r="H16" s="352" t="str">
        <f>IF(試算シート!E21="","",試算シート!E21)</f>
        <v/>
      </c>
      <c r="I16" s="353"/>
      <c r="J16" s="353"/>
      <c r="K16" s="353"/>
      <c r="L16" s="353"/>
      <c r="M16" s="353"/>
      <c r="N16" s="353"/>
      <c r="O16" s="339">
        <f>IF(試算シート!F21="",0,試算シート!F21)</f>
        <v>0</v>
      </c>
      <c r="P16" s="339"/>
      <c r="Q16" s="339"/>
      <c r="R16" s="339"/>
      <c r="S16" s="339"/>
      <c r="T16" s="339"/>
      <c r="U16" s="339">
        <f>IF(試算シート!G21="",0,試算シート!G21)</f>
        <v>0</v>
      </c>
      <c r="V16" s="339"/>
      <c r="W16" s="339"/>
      <c r="X16" s="339"/>
      <c r="Y16" s="339"/>
      <c r="Z16" s="339"/>
      <c r="AA16" s="339">
        <f>IF(試算シート!H21="",0,試算シート!H21)</f>
        <v>0</v>
      </c>
      <c r="AB16" s="339"/>
      <c r="AC16" s="339"/>
      <c r="AD16" s="339"/>
      <c r="AE16" s="339"/>
      <c r="AF16" s="340"/>
      <c r="AG16" s="341">
        <f t="shared" si="23"/>
        <v>0</v>
      </c>
      <c r="AH16" s="342"/>
      <c r="AI16" s="342"/>
      <c r="AJ16" s="342"/>
      <c r="AK16" s="342"/>
      <c r="AL16" s="342"/>
      <c r="AM16" s="342">
        <f t="shared" si="1"/>
        <v>0</v>
      </c>
      <c r="AN16" s="342"/>
      <c r="AO16" s="342"/>
      <c r="AP16" s="342"/>
      <c r="AQ16" s="342"/>
      <c r="AR16" s="342"/>
      <c r="AS16" s="342">
        <f t="shared" si="13"/>
        <v>0</v>
      </c>
      <c r="AT16" s="342"/>
      <c r="AU16" s="342"/>
      <c r="AV16" s="342"/>
      <c r="AW16" s="342"/>
      <c r="AX16" s="342"/>
      <c r="AY16" s="342">
        <f t="shared" si="14"/>
        <v>0</v>
      </c>
      <c r="AZ16" s="342"/>
      <c r="BA16" s="342"/>
      <c r="BB16" s="342"/>
      <c r="BC16" s="342"/>
      <c r="BD16" s="343"/>
      <c r="BE16" s="48"/>
      <c r="BF16" s="122">
        <f t="shared" si="15"/>
        <v>0</v>
      </c>
      <c r="BG16" s="122">
        <f t="shared" si="16"/>
        <v>0</v>
      </c>
      <c r="BH16" s="122">
        <f t="shared" si="17"/>
        <v>0</v>
      </c>
      <c r="BI16" s="122">
        <f t="shared" si="2"/>
        <v>0</v>
      </c>
      <c r="BJ16" s="123">
        <f t="shared" si="3"/>
        <v>0</v>
      </c>
      <c r="BK16" s="123">
        <f t="shared" si="4"/>
        <v>0</v>
      </c>
      <c r="BL16" s="123">
        <f t="shared" si="24"/>
        <v>0</v>
      </c>
      <c r="BM16" s="123">
        <f t="shared" si="18"/>
        <v>0</v>
      </c>
      <c r="BN16" s="124" t="str">
        <f t="shared" si="19"/>
        <v/>
      </c>
      <c r="BO16" s="124" t="str">
        <f t="shared" si="5"/>
        <v/>
      </c>
      <c r="BP16" s="124" t="str">
        <f t="shared" si="20"/>
        <v/>
      </c>
      <c r="BQ16" s="124" t="str">
        <f t="shared" si="6"/>
        <v/>
      </c>
      <c r="BR16" s="124" t="str">
        <f t="shared" si="21"/>
        <v/>
      </c>
      <c r="BS16" s="124" t="str">
        <f t="shared" si="7"/>
        <v/>
      </c>
      <c r="BT16" s="124" t="str">
        <f t="shared" si="8"/>
        <v/>
      </c>
      <c r="BU16" s="124" t="str">
        <f t="shared" si="9"/>
        <v/>
      </c>
      <c r="BV16" s="124" t="str">
        <f t="shared" si="10"/>
        <v/>
      </c>
      <c r="BW16" s="124" t="str">
        <f t="shared" si="11"/>
        <v/>
      </c>
      <c r="BX16" s="124"/>
      <c r="BY16" s="124" t="str">
        <f t="shared" si="12"/>
        <v/>
      </c>
      <c r="BZ16" s="124">
        <f>IF(D16&lt;&gt;"",0,IF(OR(H16=AGE_0,H16=AGE_1),COUNTIF($H$9:H16,AGE_0)+COUNTIF($H$9:H16,AGE_1),0))</f>
        <v>0</v>
      </c>
      <c r="CA16" s="50" t="s">
        <v>26</v>
      </c>
      <c r="CD16" s="57">
        <v>3600000</v>
      </c>
      <c r="CE16" s="57">
        <v>3.2</v>
      </c>
      <c r="CF16" s="57">
        <v>440000</v>
      </c>
      <c r="CG16" s="49"/>
    </row>
    <row r="17" spans="1:85" ht="18" customHeight="1" thickTop="1" x14ac:dyDescent="0.15">
      <c r="A17" s="24" t="s">
        <v>85</v>
      </c>
      <c r="B17" s="24"/>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6"/>
      <c r="AH17" s="25"/>
      <c r="AI17" s="25"/>
      <c r="AJ17" s="24"/>
      <c r="AK17" s="26"/>
      <c r="AL17" s="26"/>
      <c r="AM17" s="26"/>
      <c r="AN17" s="26"/>
      <c r="AO17" s="26"/>
      <c r="AP17" s="26"/>
      <c r="AQ17" s="26"/>
      <c r="AR17" s="26"/>
      <c r="AS17" s="26"/>
      <c r="AT17" s="26"/>
      <c r="AU17" s="26"/>
      <c r="AV17" s="26"/>
      <c r="AW17" s="26"/>
      <c r="AX17" s="26"/>
      <c r="AY17" s="26"/>
      <c r="AZ17" s="26"/>
      <c r="BA17" s="26"/>
      <c r="BB17" s="26"/>
      <c r="BC17" s="26"/>
      <c r="BD17" s="26"/>
      <c r="BE17" s="48"/>
      <c r="BF17" s="48"/>
      <c r="BG17" s="48"/>
      <c r="BH17" s="48"/>
      <c r="BI17" s="48"/>
      <c r="BJ17" s="59"/>
      <c r="BK17" s="59"/>
      <c r="BL17" s="60"/>
      <c r="BM17" s="60"/>
      <c r="BN17" s="61"/>
      <c r="BO17" s="61"/>
      <c r="BP17" s="61"/>
      <c r="BQ17" s="61"/>
      <c r="BR17" s="61"/>
      <c r="BS17" s="61"/>
      <c r="BT17" s="62"/>
      <c r="BU17" s="62"/>
      <c r="BV17" s="62"/>
      <c r="BW17" s="62"/>
      <c r="BX17" s="62"/>
      <c r="BY17" s="62"/>
      <c r="BZ17" s="62"/>
      <c r="CA17" s="50" t="s">
        <v>27</v>
      </c>
      <c r="CD17" s="57">
        <v>6600000</v>
      </c>
      <c r="CE17" s="57">
        <v>0.9</v>
      </c>
      <c r="CF17" s="57">
        <v>1100000</v>
      </c>
      <c r="CG17" s="49"/>
    </row>
    <row r="18" spans="1:85" ht="18" customHeight="1" x14ac:dyDescent="0.15">
      <c r="A18" s="24" t="s">
        <v>84</v>
      </c>
      <c r="B18" s="24"/>
      <c r="C18" s="24"/>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6"/>
      <c r="AH18" s="25"/>
      <c r="AI18" s="25"/>
      <c r="AJ18" s="24"/>
      <c r="AK18" s="26"/>
      <c r="AL18" s="26"/>
      <c r="AM18" s="26"/>
      <c r="AN18" s="26"/>
      <c r="AO18" s="26"/>
      <c r="AP18" s="26"/>
      <c r="AQ18" s="26"/>
      <c r="AR18" s="26"/>
      <c r="AS18" s="26"/>
      <c r="AT18" s="26"/>
      <c r="AU18" s="26"/>
      <c r="AV18" s="26"/>
      <c r="AW18" s="26"/>
      <c r="AX18" s="26"/>
      <c r="AY18" s="26"/>
      <c r="AZ18" s="26"/>
      <c r="BA18" s="26"/>
      <c r="BB18" s="26"/>
      <c r="BC18" s="26"/>
      <c r="BD18" s="26"/>
      <c r="BE18" s="48"/>
      <c r="BF18" s="48"/>
      <c r="BG18" s="48"/>
      <c r="BH18" s="48"/>
      <c r="BI18" s="48"/>
      <c r="BJ18" s="59"/>
      <c r="BK18" s="59"/>
      <c r="BL18" s="60"/>
      <c r="BM18" s="60"/>
      <c r="BN18" s="61"/>
      <c r="BO18" s="61"/>
      <c r="BP18" s="61"/>
      <c r="BQ18" s="61"/>
      <c r="BR18" s="61"/>
      <c r="BS18" s="61"/>
      <c r="BT18" s="62"/>
      <c r="BU18" s="62"/>
      <c r="BV18" s="62"/>
      <c r="BW18" s="62"/>
      <c r="BX18" s="62"/>
      <c r="BY18" s="62"/>
      <c r="BZ18" s="62"/>
      <c r="CA18" s="50"/>
      <c r="CD18" s="57"/>
      <c r="CE18" s="57"/>
      <c r="CF18" s="57"/>
      <c r="CG18" s="49"/>
    </row>
    <row r="19" spans="1:85" ht="18" customHeight="1" x14ac:dyDescent="0.15">
      <c r="A19" s="344" t="s">
        <v>104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48"/>
      <c r="BF19" s="48"/>
      <c r="BG19" s="48"/>
      <c r="BH19" s="48"/>
      <c r="BI19" s="48"/>
      <c r="BJ19" s="59"/>
      <c r="BK19" s="59"/>
      <c r="BL19" s="60"/>
      <c r="BM19" s="60"/>
      <c r="BN19" s="61"/>
      <c r="BO19" s="61"/>
      <c r="BP19" s="61"/>
      <c r="BQ19" s="61"/>
      <c r="BR19" s="61"/>
      <c r="BS19" s="61"/>
      <c r="BT19" s="62"/>
      <c r="BU19" s="62"/>
      <c r="BV19" s="62"/>
      <c r="BW19" s="62"/>
      <c r="BX19" s="62"/>
      <c r="BY19" s="62"/>
      <c r="BZ19" s="62"/>
      <c r="CA19" s="50"/>
      <c r="CD19" s="57"/>
      <c r="CE19" s="57"/>
      <c r="CF19" s="57"/>
      <c r="CG19" s="49"/>
    </row>
    <row r="20" spans="1:85" ht="9" customHeight="1" x14ac:dyDescent="0.15">
      <c r="A20" s="24"/>
      <c r="B20" s="24"/>
      <c r="C20" s="24"/>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6"/>
      <c r="AH20" s="25"/>
      <c r="AI20" s="25"/>
      <c r="AJ20" s="24"/>
      <c r="AK20" s="26"/>
      <c r="AL20" s="26"/>
      <c r="AM20" s="26"/>
      <c r="AN20" s="26"/>
      <c r="AO20" s="26"/>
      <c r="AP20" s="26"/>
      <c r="AQ20" s="26"/>
      <c r="AR20" s="26"/>
      <c r="AS20" s="26"/>
      <c r="AT20" s="26"/>
      <c r="AU20" s="26"/>
      <c r="AV20" s="26"/>
      <c r="AW20" s="26"/>
      <c r="AX20" s="26"/>
      <c r="AY20" s="26"/>
      <c r="AZ20" s="26"/>
      <c r="BA20" s="26"/>
      <c r="BB20" s="26"/>
      <c r="BC20" s="26"/>
      <c r="BD20" s="26"/>
      <c r="BE20" s="48"/>
      <c r="BF20" s="48"/>
      <c r="BG20" s="48"/>
      <c r="BH20" s="48"/>
      <c r="BI20" s="48"/>
      <c r="BJ20" s="59"/>
      <c r="BK20" s="59"/>
      <c r="BL20" s="60"/>
      <c r="BM20" s="60"/>
      <c r="BN20" s="61"/>
      <c r="BO20" s="61"/>
      <c r="BP20" s="61"/>
      <c r="BQ20" s="61"/>
      <c r="BR20" s="61"/>
      <c r="BS20" s="61"/>
      <c r="BT20" s="62"/>
      <c r="BU20" s="62"/>
      <c r="BV20" s="62"/>
      <c r="BW20" s="62"/>
      <c r="BX20" s="62"/>
      <c r="BY20" s="62"/>
      <c r="BZ20" s="62"/>
      <c r="CA20" s="50"/>
      <c r="CD20" s="57"/>
      <c r="CE20" s="57"/>
      <c r="CF20" s="57"/>
      <c r="CG20" s="49"/>
    </row>
    <row r="21" spans="1:85" ht="20.100000000000001" customHeight="1" x14ac:dyDescent="0.15">
      <c r="A21" s="25"/>
      <c r="B21" s="27" t="s">
        <v>78</v>
      </c>
      <c r="C21" s="25"/>
      <c r="D21" s="25"/>
      <c r="E21" s="25"/>
      <c r="F21" s="25"/>
      <c r="G21" s="25"/>
      <c r="H21" s="28"/>
      <c r="I21" s="29"/>
      <c r="J21" s="29"/>
      <c r="K21" s="25"/>
      <c r="L21" s="25"/>
      <c r="M21" s="25"/>
      <c r="N21" s="25"/>
      <c r="O21" s="25"/>
      <c r="P21" s="25"/>
      <c r="Q21" s="25"/>
      <c r="R21" s="25"/>
      <c r="S21" s="25"/>
      <c r="T21" s="392"/>
      <c r="U21" s="393"/>
      <c r="V21" s="393"/>
      <c r="W21" s="393"/>
      <c r="X21" s="393"/>
      <c r="Y21" s="25"/>
      <c r="Z21" s="25"/>
      <c r="AA21" s="25"/>
      <c r="AB21" s="25"/>
      <c r="AC21" s="25"/>
      <c r="AD21" s="8" t="s">
        <v>87</v>
      </c>
      <c r="AE21" s="7"/>
      <c r="AF21" s="7"/>
      <c r="AG21" s="7"/>
      <c r="AH21" s="7"/>
      <c r="AI21" s="29"/>
      <c r="AJ21" s="29"/>
      <c r="AK21" s="25"/>
      <c r="AL21" s="25"/>
      <c r="AM21" s="25"/>
      <c r="AN21" s="25"/>
      <c r="AO21" s="25"/>
      <c r="AP21" s="25"/>
      <c r="AQ21" s="25"/>
      <c r="AR21" s="25"/>
      <c r="AS21" s="25"/>
      <c r="AT21" s="25"/>
      <c r="AU21" s="25"/>
      <c r="AV21" s="25"/>
      <c r="AW21" s="25"/>
      <c r="AX21" s="25"/>
      <c r="AY21" s="25"/>
      <c r="AZ21" s="25"/>
      <c r="BA21" s="1"/>
      <c r="BB21" s="1"/>
      <c r="BC21" s="1"/>
      <c r="BD21" s="26"/>
      <c r="BE21" s="48"/>
      <c r="BF21" s="48"/>
      <c r="BG21" s="48"/>
      <c r="BH21" s="48"/>
      <c r="BI21" s="48"/>
      <c r="BJ21" s="48"/>
      <c r="BK21" s="48"/>
      <c r="BN21" s="49" t="s">
        <v>33</v>
      </c>
      <c r="BO21" s="49" t="s">
        <v>53</v>
      </c>
      <c r="CA21" s="51" t="s">
        <v>28</v>
      </c>
      <c r="CD21" s="57">
        <v>8500000</v>
      </c>
      <c r="CE21" s="57"/>
      <c r="CF21" s="57">
        <v>1950000</v>
      </c>
    </row>
    <row r="22" spans="1:85" ht="20.100000000000001" customHeight="1" thickBot="1" x14ac:dyDescent="0.2">
      <c r="A22" s="25"/>
      <c r="B22" s="331" t="s">
        <v>137</v>
      </c>
      <c r="C22" s="331"/>
      <c r="D22" s="331"/>
      <c r="E22" s="331"/>
      <c r="F22" s="331"/>
      <c r="G22" s="331"/>
      <c r="H22" s="331"/>
      <c r="I22" s="331"/>
      <c r="J22" s="331"/>
      <c r="K22" s="331"/>
      <c r="L22" s="331"/>
      <c r="M22" s="331"/>
      <c r="N22" s="331"/>
      <c r="O22" s="331"/>
      <c r="P22" s="331"/>
      <c r="Q22" s="331"/>
      <c r="R22" s="331"/>
      <c r="S22" s="331"/>
      <c r="T22" s="332">
        <f>N38+X38+AH38</f>
        <v>0</v>
      </c>
      <c r="U22" s="332"/>
      <c r="V22" s="332"/>
      <c r="W22" s="332"/>
      <c r="X22" s="332"/>
      <c r="Y22" s="30" t="s">
        <v>29</v>
      </c>
      <c r="Z22" s="6"/>
      <c r="AA22" s="25"/>
      <c r="AB22" s="31"/>
      <c r="AC22" s="31"/>
      <c r="AD22" s="331" t="str">
        <f>IF(KGN&lt;&gt;"","令和８年度分の国民健康保険税(１年分)","")</f>
        <v/>
      </c>
      <c r="AE22" s="331"/>
      <c r="AF22" s="331"/>
      <c r="AG22" s="331"/>
      <c r="AH22" s="331"/>
      <c r="AI22" s="331"/>
      <c r="AJ22" s="331"/>
      <c r="AK22" s="331"/>
      <c r="AL22" s="331"/>
      <c r="AM22" s="331"/>
      <c r="AN22" s="331"/>
      <c r="AO22" s="331"/>
      <c r="AP22" s="331"/>
      <c r="AQ22" s="331"/>
      <c r="AR22" s="331"/>
      <c r="AS22" s="331"/>
      <c r="AT22" s="333" t="str">
        <f>IF(KGN&lt;&gt;"",IF(KANYU="","",N39+X39+AH39+AR39),"")</f>
        <v/>
      </c>
      <c r="AU22" s="333"/>
      <c r="AV22" s="333"/>
      <c r="AW22" s="333"/>
      <c r="AX22" s="333"/>
      <c r="AY22" s="30" t="s">
        <v>29</v>
      </c>
      <c r="AZ22" s="6"/>
      <c r="BA22" s="2"/>
      <c r="BB22" s="2"/>
      <c r="BC22" s="2"/>
      <c r="BD22" s="26"/>
      <c r="BE22" s="48"/>
      <c r="BF22" s="48"/>
      <c r="BG22" s="48"/>
      <c r="BH22" s="48"/>
      <c r="BI22" s="48"/>
      <c r="BJ22" s="48"/>
      <c r="BK22" s="48"/>
      <c r="BN22" s="56">
        <f>SUM(BI9:BI16)</f>
        <v>0</v>
      </c>
      <c r="BO22" s="56">
        <f>IF(SUM(BH9:BH16)=0,1,SUM(BH9:BH16))</f>
        <v>1</v>
      </c>
    </row>
    <row r="23" spans="1:85" ht="27.6" customHeight="1" x14ac:dyDescent="0.15">
      <c r="A23" s="25"/>
      <c r="B23" s="32"/>
      <c r="C23" s="32"/>
      <c r="D23" s="32"/>
      <c r="E23" s="32"/>
      <c r="F23" s="32"/>
      <c r="G23" s="32"/>
      <c r="H23" s="32"/>
      <c r="I23" s="334"/>
      <c r="J23" s="334"/>
      <c r="K23" s="334"/>
      <c r="L23" s="334"/>
      <c r="M23" s="334"/>
      <c r="N23" s="334"/>
      <c r="O23" s="334"/>
      <c r="P23" s="334"/>
      <c r="Q23" s="334"/>
      <c r="R23" s="334"/>
      <c r="S23" s="334"/>
      <c r="T23" s="335"/>
      <c r="U23" s="335"/>
      <c r="V23" s="335"/>
      <c r="W23" s="335"/>
      <c r="X23" s="335"/>
      <c r="Y23" s="169"/>
      <c r="Z23" s="25"/>
      <c r="AA23" s="34"/>
      <c r="AB23" s="29"/>
      <c r="AC23" s="29"/>
      <c r="AD23" s="32"/>
      <c r="AE23" s="32"/>
      <c r="AF23" s="32"/>
      <c r="AG23" s="32"/>
      <c r="AH23" s="32"/>
      <c r="AI23" s="32"/>
      <c r="AJ23" s="32"/>
      <c r="AK23" s="32"/>
      <c r="AL23" s="34" t="s">
        <v>86</v>
      </c>
      <c r="AM23" s="32"/>
      <c r="AO23" s="32"/>
      <c r="AP23" s="32"/>
      <c r="AQ23" s="32"/>
      <c r="AR23" s="32"/>
      <c r="AT23" s="394" t="str">
        <f>IF(KGN&lt;&gt;"",KGN&amp;"軽減","")</f>
        <v/>
      </c>
      <c r="AU23" s="394"/>
      <c r="AV23" s="394"/>
      <c r="AW23" s="394"/>
      <c r="AX23" s="394"/>
      <c r="AZ23" s="36"/>
      <c r="BA23" s="2"/>
      <c r="BB23" s="2"/>
      <c r="BC23" s="2"/>
      <c r="BD23" s="26"/>
      <c r="BE23" s="48"/>
      <c r="BF23" s="48"/>
      <c r="BG23" s="48"/>
      <c r="BH23" s="48"/>
      <c r="BI23" s="48"/>
      <c r="BJ23" s="48"/>
      <c r="BK23" s="48"/>
      <c r="BN23" s="49" t="s">
        <v>34</v>
      </c>
      <c r="BO23" s="49" t="s">
        <v>35</v>
      </c>
      <c r="BP23" s="49" t="s">
        <v>39</v>
      </c>
      <c r="CD23" s="63" t="s">
        <v>55</v>
      </c>
    </row>
    <row r="24" spans="1:85" ht="20.100000000000001" customHeight="1" x14ac:dyDescent="0.15">
      <c r="A24" s="25"/>
      <c r="B24" s="27"/>
      <c r="C24" s="37"/>
      <c r="D24" s="33" t="s">
        <v>68</v>
      </c>
      <c r="E24" s="38"/>
      <c r="F24" s="38"/>
      <c r="G24" s="38"/>
      <c r="H24" s="38"/>
      <c r="I24" s="38"/>
      <c r="J24" s="38"/>
      <c r="K24" s="38"/>
      <c r="L24" s="38"/>
      <c r="M24" s="38"/>
      <c r="N24" s="38"/>
      <c r="O24" s="38"/>
      <c r="P24" s="38"/>
      <c r="Q24" s="38"/>
      <c r="R24" s="38"/>
      <c r="S24" s="38"/>
      <c r="T24" s="328">
        <f>ROUNDDOWN(T22/8,-2)</f>
        <v>0</v>
      </c>
      <c r="U24" s="328"/>
      <c r="V24" s="328"/>
      <c r="W24" s="328"/>
      <c r="X24" s="328"/>
      <c r="Y24" s="27" t="s">
        <v>29</v>
      </c>
      <c r="Z24" s="25"/>
      <c r="AA24" s="27"/>
      <c r="AB24" s="31"/>
      <c r="AC24" s="31"/>
      <c r="AD24" s="27"/>
      <c r="AE24" s="37"/>
      <c r="AF24" s="33" t="str">
        <f>IF(KGN&lt;&gt;"","１期あたり（年８回）","")</f>
        <v/>
      </c>
      <c r="AG24" s="38"/>
      <c r="AH24" s="38"/>
      <c r="AI24" s="38"/>
      <c r="AJ24" s="38"/>
      <c r="AK24" s="38"/>
      <c r="AL24" s="38"/>
      <c r="AM24" s="38"/>
      <c r="AN24" s="38"/>
      <c r="AO24" s="38"/>
      <c r="AP24" s="38"/>
      <c r="AQ24" s="38"/>
      <c r="AR24" s="38"/>
      <c r="AS24" s="38"/>
      <c r="AT24" s="328" t="str">
        <f>IF(KGN&lt;&gt;"",IF(KANYU="","",ROUNDDOWN(AT22/8,-2)),"")</f>
        <v/>
      </c>
      <c r="AU24" s="328"/>
      <c r="AV24" s="328"/>
      <c r="AW24" s="328"/>
      <c r="AX24" s="328"/>
      <c r="AY24" s="27" t="s">
        <v>29</v>
      </c>
      <c r="AZ24" s="36"/>
      <c r="BA24" s="2"/>
      <c r="BB24" s="2"/>
      <c r="BC24" s="2"/>
      <c r="BD24" s="26"/>
      <c r="BE24" s="48"/>
      <c r="BF24" s="48"/>
      <c r="BG24" s="48"/>
      <c r="BH24" s="48"/>
      <c r="BI24" s="48"/>
      <c r="BJ24" s="48"/>
      <c r="BK24" s="48"/>
      <c r="CD24" s="63"/>
    </row>
    <row r="25" spans="1:85" ht="20.100000000000001" customHeight="1" x14ac:dyDescent="0.15">
      <c r="A25" s="25"/>
      <c r="B25" s="27"/>
      <c r="C25" s="27"/>
      <c r="D25" s="33" t="s">
        <v>69</v>
      </c>
      <c r="E25" s="33"/>
      <c r="F25" s="33"/>
      <c r="G25" s="33"/>
      <c r="H25" s="33"/>
      <c r="I25" s="33"/>
      <c r="J25" s="33"/>
      <c r="K25" s="33"/>
      <c r="L25" s="33"/>
      <c r="M25" s="33"/>
      <c r="N25" s="33"/>
      <c r="O25" s="33"/>
      <c r="P25" s="33"/>
      <c r="Q25" s="33"/>
      <c r="R25" s="33"/>
      <c r="S25" s="33"/>
      <c r="T25" s="328">
        <f>ROUNDDOWN(T22/12,-2)</f>
        <v>0</v>
      </c>
      <c r="U25" s="328"/>
      <c r="V25" s="328"/>
      <c r="W25" s="328"/>
      <c r="X25" s="328"/>
      <c r="Y25" s="27" t="s">
        <v>29</v>
      </c>
      <c r="Z25" s="25"/>
      <c r="AA25" s="27"/>
      <c r="AB25" s="31"/>
      <c r="AC25" s="31"/>
      <c r="AD25" s="27"/>
      <c r="AE25" s="27"/>
      <c r="AF25" s="33" t="str">
        <f>IF(KGN&lt;&gt;"","ひと月あたり","")</f>
        <v/>
      </c>
      <c r="AG25" s="33"/>
      <c r="AH25" s="33"/>
      <c r="AI25" s="33"/>
      <c r="AJ25" s="33"/>
      <c r="AK25" s="33"/>
      <c r="AL25" s="33"/>
      <c r="AM25" s="33"/>
      <c r="AN25" s="33"/>
      <c r="AO25" s="33"/>
      <c r="AP25" s="33"/>
      <c r="AQ25" s="33"/>
      <c r="AR25" s="33"/>
      <c r="AS25" s="33"/>
      <c r="AT25" s="328" t="str">
        <f>IF(KGN&lt;&gt;"",IF(KANYU="","",ROUNDDOWN(AT22/12,-2)),"")</f>
        <v/>
      </c>
      <c r="AU25" s="328"/>
      <c r="AV25" s="328"/>
      <c r="AW25" s="328"/>
      <c r="AX25" s="328"/>
      <c r="AY25" s="27" t="s">
        <v>29</v>
      </c>
      <c r="AZ25" s="36"/>
      <c r="BA25" s="2"/>
      <c r="BB25" s="2"/>
      <c r="BC25" s="2"/>
      <c r="BD25" s="26"/>
      <c r="BE25" s="48"/>
      <c r="BF25" s="48"/>
      <c r="BG25" s="48"/>
      <c r="BH25" s="48"/>
      <c r="BI25" s="48"/>
      <c r="BJ25" s="48"/>
      <c r="BK25" s="48"/>
      <c r="BM25" s="35" t="s">
        <v>64</v>
      </c>
      <c r="BN25" s="58">
        <f>IF(SUM(BO9:BO16)&gt;0,430000+(100000*(BO22-1)),0)</f>
        <v>0</v>
      </c>
      <c r="BO25" s="58" t="b">
        <f>IF(SUM(BO9:BO16)&gt;0,BN22*305000+430000+(100000*(BO22-1)))</f>
        <v>0</v>
      </c>
      <c r="BP25" s="58" t="b">
        <f>IF(SUM(BO9:BO16)&gt;0,BN22*560000+430000+(100000*(BO22-1)))</f>
        <v>0</v>
      </c>
      <c r="CD25" s="57">
        <v>0</v>
      </c>
      <c r="CE25" s="57"/>
      <c r="CF25" s="57">
        <v>600000</v>
      </c>
    </row>
    <row r="26" spans="1:85" ht="14.25" customHeight="1" x14ac:dyDescent="0.15">
      <c r="A26" s="25"/>
      <c r="B26" s="27"/>
      <c r="C26" s="27"/>
      <c r="D26" s="25"/>
      <c r="E26" s="33"/>
      <c r="F26" s="33"/>
      <c r="G26" s="33"/>
      <c r="H26" s="33"/>
      <c r="I26" s="33"/>
      <c r="J26" s="33"/>
      <c r="K26" s="33"/>
      <c r="L26" s="33"/>
      <c r="M26" s="33"/>
      <c r="N26" s="33"/>
      <c r="O26" s="33"/>
      <c r="P26" s="33"/>
      <c r="Q26" s="33"/>
      <c r="R26" s="33"/>
      <c r="S26" s="33"/>
      <c r="T26" s="27"/>
      <c r="U26" s="25"/>
      <c r="V26" s="39"/>
      <c r="W26" s="39"/>
      <c r="X26" s="39"/>
      <c r="Y26" s="39"/>
      <c r="Z26" s="39"/>
      <c r="AA26" s="27"/>
      <c r="AB26" s="31"/>
      <c r="AC26" s="31">
        <f>IF('R7税率①(入力不可)'!AT22="",'R7税率①(入力不可)'!T22,'R7税率①(入力不可)'!T22)</f>
        <v>0</v>
      </c>
      <c r="AD26" s="27"/>
      <c r="AE26" s="27"/>
      <c r="AG26" s="33"/>
      <c r="AH26" s="33"/>
      <c r="AI26" s="33"/>
      <c r="AJ26" s="33"/>
      <c r="AK26" s="33"/>
      <c r="AL26" s="33"/>
      <c r="AM26" s="33"/>
      <c r="AN26" s="33"/>
      <c r="AO26" s="33"/>
      <c r="AP26" s="33"/>
      <c r="AQ26" s="33"/>
      <c r="AR26" s="33"/>
      <c r="AS26" s="33"/>
      <c r="AT26" s="27"/>
      <c r="AU26" s="36"/>
      <c r="AV26" s="39"/>
      <c r="AW26" s="39"/>
      <c r="AX26" s="39"/>
      <c r="AY26" s="39"/>
      <c r="AZ26" s="39"/>
      <c r="BA26" s="2"/>
      <c r="BB26" s="2"/>
      <c r="BC26" s="2"/>
      <c r="BD26" s="26"/>
      <c r="BE26" s="48"/>
      <c r="BF26" s="48"/>
      <c r="BG26" s="48"/>
      <c r="BH26" s="48"/>
      <c r="BI26" s="48"/>
      <c r="BJ26" s="48"/>
      <c r="BK26" s="48"/>
      <c r="BM26" s="35" t="s">
        <v>63</v>
      </c>
      <c r="BN26" s="56" t="str">
        <f>IF(BN22&gt;0,IF(BN27&lt;=BN25,"７割",IF(BN27&lt;=BO25,"５割",IF(BN27&lt;=BP25,"２割",""))),"")</f>
        <v/>
      </c>
      <c r="BY26" s="49" t="s">
        <v>41</v>
      </c>
      <c r="BZ26" s="49" t="s">
        <v>40</v>
      </c>
      <c r="CA26" s="127">
        <v>7.1999999999999995E-2</v>
      </c>
      <c r="CD26" s="57">
        <v>1300000</v>
      </c>
      <c r="CE26" s="57">
        <v>0.75</v>
      </c>
      <c r="CF26" s="57">
        <v>275000</v>
      </c>
    </row>
    <row r="27" spans="1:85" ht="17.25" customHeight="1" x14ac:dyDescent="0.15">
      <c r="A27" s="25"/>
      <c r="B27" s="31"/>
      <c r="C27" s="128"/>
      <c r="D27" s="320" t="str">
        <f>IF(COUNTIFS($H$9:$H$16,AGE_0,$D$9:$D$16,"")&gt;0,"※ 未就学児は均等割額が半額となります。","")</f>
        <v/>
      </c>
      <c r="E27" s="320"/>
      <c r="F27" s="320"/>
      <c r="G27" s="320"/>
      <c r="H27" s="320"/>
      <c r="I27" s="320"/>
      <c r="J27" s="320"/>
      <c r="K27" s="320"/>
      <c r="L27" s="320"/>
      <c r="M27" s="320"/>
      <c r="N27" s="320"/>
      <c r="O27" s="320"/>
      <c r="P27" s="320"/>
      <c r="Q27" s="320"/>
      <c r="R27" s="320"/>
      <c r="S27" s="320"/>
      <c r="T27" s="320"/>
      <c r="U27" s="320"/>
      <c r="V27" s="320"/>
      <c r="W27" s="320"/>
      <c r="X27" s="320"/>
      <c r="Y27" s="320"/>
      <c r="Z27" s="31"/>
      <c r="AA27" s="31"/>
      <c r="AC27" s="114"/>
      <c r="AE27" s="114"/>
      <c r="AF27" s="114"/>
      <c r="AG27" s="114"/>
      <c r="AH27" s="114"/>
      <c r="AI27" s="321" t="str">
        <f>IF(D28="","","多子減免後の税額")</f>
        <v/>
      </c>
      <c r="AJ27" s="321"/>
      <c r="AK27" s="321"/>
      <c r="AL27" s="321"/>
      <c r="AM27" s="321"/>
      <c r="AN27" s="321"/>
      <c r="AO27" s="321"/>
      <c r="AP27" s="321"/>
      <c r="AQ27" s="322" t="str">
        <f>IF(AI27="","",BJ33+BJ38+IF(AH39="",AH38,AH39))</f>
        <v/>
      </c>
      <c r="AR27" s="322"/>
      <c r="AS27" s="322"/>
      <c r="AT27" s="322"/>
      <c r="AU27" s="322"/>
      <c r="AV27" s="323"/>
      <c r="AW27" s="323"/>
      <c r="AX27" s="323"/>
      <c r="AY27" s="323"/>
      <c r="AZ27" s="324"/>
      <c r="BA27" s="324"/>
      <c r="BB27" s="324"/>
      <c r="BC27" s="324"/>
      <c r="BD27" s="324"/>
      <c r="BE27" s="48"/>
      <c r="BF27" s="48"/>
      <c r="BG27" s="48"/>
      <c r="BH27" s="48"/>
      <c r="BI27" s="48"/>
      <c r="BJ27" s="48"/>
      <c r="BK27" s="48"/>
      <c r="BM27" s="42" t="s">
        <v>62</v>
      </c>
      <c r="BN27" s="65">
        <f>SUM(BM9:BM16)</f>
        <v>0</v>
      </c>
      <c r="BO27" s="66"/>
      <c r="BZ27" s="49" t="s">
        <v>42</v>
      </c>
      <c r="CA27" s="127">
        <v>2.1999999999999999E-2</v>
      </c>
      <c r="CD27" s="57">
        <v>4100000</v>
      </c>
      <c r="CE27" s="57">
        <v>0.85</v>
      </c>
      <c r="CF27" s="57">
        <v>685000</v>
      </c>
    </row>
    <row r="28" spans="1:85" ht="17.25" customHeight="1" x14ac:dyDescent="0.25">
      <c r="A28" s="25"/>
      <c r="B28" s="31"/>
      <c r="C28" s="128"/>
      <c r="D28" s="325" t="str">
        <f>IF(COUNTIF($G$9:$G$16,"●")&gt;0,"※ 18歳未満の加入者が2人以上いる場合は、2人目以降の均等割額が減免されます（要申請）","")</f>
        <v/>
      </c>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114"/>
      <c r="AM28" s="114"/>
      <c r="AN28" s="114"/>
      <c r="AO28" s="114"/>
      <c r="AP28" s="114"/>
      <c r="AQ28" s="114"/>
      <c r="AR28" s="129"/>
      <c r="AS28" s="129"/>
      <c r="AT28" s="129"/>
      <c r="AU28" s="129"/>
      <c r="AV28" s="129"/>
      <c r="AW28" s="129"/>
      <c r="AX28" s="129"/>
      <c r="AY28" s="129"/>
      <c r="AZ28" s="129"/>
      <c r="BA28" s="129"/>
      <c r="BB28" s="113"/>
      <c r="BC28" s="113"/>
      <c r="BD28" s="113"/>
      <c r="BE28" s="48"/>
      <c r="BF28" s="48"/>
      <c r="BG28" s="48"/>
      <c r="BH28" s="48"/>
      <c r="BI28" s="48"/>
      <c r="BJ28" s="48"/>
      <c r="BK28" s="48"/>
      <c r="BM28" s="42"/>
      <c r="BN28" s="65"/>
      <c r="BO28" s="66"/>
      <c r="BZ28" s="49" t="s">
        <v>43</v>
      </c>
      <c r="CA28" s="127">
        <v>1.7999999999999999E-2</v>
      </c>
      <c r="CD28" s="57">
        <v>7700000</v>
      </c>
      <c r="CE28" s="57">
        <v>0.95</v>
      </c>
      <c r="CF28" s="57">
        <v>1455000</v>
      </c>
    </row>
    <row r="29" spans="1:85" ht="20.100000000000001" customHeight="1" x14ac:dyDescent="0.25">
      <c r="A29" s="25"/>
      <c r="B29" s="25"/>
      <c r="C29" s="29" t="s">
        <v>80</v>
      </c>
      <c r="D29" s="25"/>
      <c r="E29" s="25"/>
      <c r="F29" s="25"/>
      <c r="G29" s="25"/>
      <c r="H29" s="40"/>
      <c r="I29" s="40"/>
      <c r="J29" s="40"/>
      <c r="K29" s="40"/>
      <c r="L29" s="40"/>
      <c r="M29" s="40"/>
      <c r="N29" s="40"/>
      <c r="O29" s="40"/>
      <c r="P29" s="40"/>
      <c r="Q29" s="40"/>
      <c r="R29" s="40"/>
      <c r="S29" s="40"/>
      <c r="T29" s="40"/>
      <c r="U29" s="40"/>
      <c r="V29" s="40"/>
      <c r="W29" s="130"/>
      <c r="X29" s="25"/>
      <c r="Y29" s="25"/>
      <c r="Z29" s="25"/>
      <c r="AA29" s="25"/>
      <c r="AB29" s="25"/>
      <c r="AC29" s="25"/>
      <c r="AD29" s="25"/>
      <c r="AE29" s="25"/>
      <c r="AF29" s="25"/>
      <c r="AG29" s="25"/>
      <c r="AH29" s="25"/>
      <c r="AI29" s="25"/>
      <c r="AJ29" s="24"/>
      <c r="AK29" s="2"/>
      <c r="AL29" s="2"/>
      <c r="AM29" s="2"/>
      <c r="AN29" s="2"/>
      <c r="AO29" s="2"/>
      <c r="AP29" s="2"/>
      <c r="AQ29" s="2"/>
      <c r="AR29" s="131"/>
      <c r="AS29" s="131"/>
      <c r="AT29" s="131"/>
      <c r="AU29" s="131"/>
      <c r="AV29" s="131"/>
      <c r="AW29" s="131"/>
      <c r="AX29" s="131"/>
      <c r="AY29" s="131"/>
      <c r="AZ29" s="131"/>
      <c r="BA29" s="131"/>
      <c r="BB29" s="2"/>
      <c r="BC29" s="2"/>
      <c r="BD29" s="26"/>
      <c r="BE29" s="48"/>
      <c r="BF29" s="48"/>
      <c r="BG29" s="48"/>
      <c r="BH29" s="48"/>
      <c r="BI29" s="48"/>
      <c r="BJ29" s="48"/>
      <c r="BK29" s="48"/>
      <c r="BM29" s="42"/>
      <c r="BN29" s="65"/>
      <c r="BO29" s="66"/>
      <c r="BZ29" s="49" t="s">
        <v>138</v>
      </c>
      <c r="CA29" s="64"/>
      <c r="CD29" s="57"/>
      <c r="CE29" s="57"/>
      <c r="CF29" s="57"/>
    </row>
    <row r="30" spans="1:85" ht="20.100000000000001" customHeight="1" x14ac:dyDescent="0.15">
      <c r="A30" s="25"/>
      <c r="B30" s="25"/>
      <c r="C30" s="307" t="s">
        <v>77</v>
      </c>
      <c r="D30" s="308"/>
      <c r="E30" s="308"/>
      <c r="F30" s="308"/>
      <c r="G30" s="308"/>
      <c r="H30" s="308"/>
      <c r="I30" s="308"/>
      <c r="J30" s="308"/>
      <c r="K30" s="308"/>
      <c r="L30" s="308"/>
      <c r="M30" s="309"/>
      <c r="N30" s="311" t="s">
        <v>75</v>
      </c>
      <c r="O30" s="312"/>
      <c r="P30" s="312"/>
      <c r="Q30" s="312"/>
      <c r="R30" s="312"/>
      <c r="S30" s="312"/>
      <c r="T30" s="312"/>
      <c r="U30" s="312"/>
      <c r="V30" s="312"/>
      <c r="W30" s="312"/>
      <c r="X30" s="312" t="s">
        <v>139</v>
      </c>
      <c r="Y30" s="312"/>
      <c r="Z30" s="312"/>
      <c r="AA30" s="312"/>
      <c r="AB30" s="312"/>
      <c r="AC30" s="312"/>
      <c r="AD30" s="312"/>
      <c r="AE30" s="312"/>
      <c r="AF30" s="312"/>
      <c r="AG30" s="312"/>
      <c r="AH30" s="312" t="s">
        <v>76</v>
      </c>
      <c r="AI30" s="312"/>
      <c r="AJ30" s="312"/>
      <c r="AK30" s="312"/>
      <c r="AL30" s="312"/>
      <c r="AM30" s="312"/>
      <c r="AN30" s="312"/>
      <c r="AO30" s="312"/>
      <c r="AP30" s="312"/>
      <c r="AQ30" s="313"/>
      <c r="AR30" s="386"/>
      <c r="AS30" s="387"/>
      <c r="AT30" s="387"/>
      <c r="AU30" s="387"/>
      <c r="AV30" s="387"/>
      <c r="AW30" s="387"/>
      <c r="AX30" s="387"/>
      <c r="AY30" s="387"/>
      <c r="AZ30" s="387"/>
      <c r="BA30" s="388"/>
      <c r="BB30" s="132"/>
      <c r="BC30" s="133"/>
      <c r="BD30" s="133"/>
      <c r="BE30" s="48"/>
      <c r="BF30" s="48"/>
      <c r="BG30" s="48"/>
      <c r="BH30" s="48"/>
      <c r="BI30" s="48"/>
      <c r="BJ30" s="48"/>
      <c r="BK30" s="48"/>
      <c r="BM30" s="35" t="s">
        <v>63</v>
      </c>
      <c r="BN30" s="49">
        <f>IF(BN26="",1,VLOOKUP(BN26,$BN$31:$BO$35,2,FALSE))</f>
        <v>1</v>
      </c>
      <c r="BY30" s="49" t="s">
        <v>44</v>
      </c>
      <c r="BZ30" s="49" t="s">
        <v>40</v>
      </c>
      <c r="CA30" s="64">
        <v>26400</v>
      </c>
      <c r="CD30" s="57">
        <v>10000000</v>
      </c>
      <c r="CE30" s="57"/>
      <c r="CF30" s="57">
        <v>1955000</v>
      </c>
    </row>
    <row r="31" spans="1:85" ht="20.100000000000001" customHeight="1" x14ac:dyDescent="0.15">
      <c r="A31" s="25"/>
      <c r="B31" s="25"/>
      <c r="C31" s="310"/>
      <c r="D31" s="294"/>
      <c r="E31" s="294"/>
      <c r="F31" s="294"/>
      <c r="G31" s="294"/>
      <c r="H31" s="294"/>
      <c r="I31" s="294"/>
      <c r="J31" s="294"/>
      <c r="K31" s="294"/>
      <c r="L31" s="294"/>
      <c r="M31" s="295"/>
      <c r="N31" s="316" t="s">
        <v>74</v>
      </c>
      <c r="O31" s="317"/>
      <c r="P31" s="317"/>
      <c r="Q31" s="317"/>
      <c r="R31" s="317"/>
      <c r="S31" s="318" t="s">
        <v>72</v>
      </c>
      <c r="T31" s="318"/>
      <c r="U31" s="318"/>
      <c r="V31" s="318"/>
      <c r="W31" s="318"/>
      <c r="X31" s="317" t="s">
        <v>74</v>
      </c>
      <c r="Y31" s="317"/>
      <c r="Z31" s="317"/>
      <c r="AA31" s="317"/>
      <c r="AB31" s="317"/>
      <c r="AC31" s="318" t="s">
        <v>72</v>
      </c>
      <c r="AD31" s="318"/>
      <c r="AE31" s="318"/>
      <c r="AF31" s="318"/>
      <c r="AG31" s="318"/>
      <c r="AH31" s="319" t="s">
        <v>74</v>
      </c>
      <c r="AI31" s="319"/>
      <c r="AJ31" s="319"/>
      <c r="AK31" s="319"/>
      <c r="AL31" s="319"/>
      <c r="AM31" s="294" t="s">
        <v>72</v>
      </c>
      <c r="AN31" s="294"/>
      <c r="AO31" s="294"/>
      <c r="AP31" s="294"/>
      <c r="AQ31" s="295"/>
      <c r="AR31" s="389"/>
      <c r="AS31" s="390"/>
      <c r="AT31" s="390"/>
      <c r="AU31" s="390"/>
      <c r="AV31" s="390"/>
      <c r="AW31" s="390"/>
      <c r="AX31" s="390"/>
      <c r="AY31" s="390"/>
      <c r="AZ31" s="390"/>
      <c r="BA31" s="391"/>
      <c r="BB31" s="134"/>
      <c r="BC31" s="135"/>
      <c r="BD31" s="135"/>
      <c r="BE31" s="48"/>
      <c r="BF31" s="48"/>
      <c r="BG31" s="48" t="s">
        <v>140</v>
      </c>
      <c r="BH31" s="48"/>
      <c r="BI31" s="48"/>
      <c r="BJ31" s="136">
        <f>IF(AND(S37&gt;0,AC37&gt;0),S33,S33-(COUNTIF($G$9:$G$16,"●")*IR_KIN))</f>
        <v>0</v>
      </c>
      <c r="BK31" s="48"/>
      <c r="BN31" s="49" t="s">
        <v>36</v>
      </c>
      <c r="BO31" s="49">
        <v>0.3</v>
      </c>
      <c r="BZ31" s="49" t="s">
        <v>42</v>
      </c>
      <c r="CA31" s="64">
        <v>9900</v>
      </c>
      <c r="CD31" s="57">
        <v>0</v>
      </c>
      <c r="CE31" s="57"/>
      <c r="CF31" s="57">
        <v>1100000</v>
      </c>
    </row>
    <row r="32" spans="1:85" ht="20.100000000000001" customHeight="1" x14ac:dyDescent="0.15">
      <c r="A32" s="25"/>
      <c r="B32" s="25"/>
      <c r="C32" s="298" t="s">
        <v>70</v>
      </c>
      <c r="D32" s="299"/>
      <c r="E32" s="299"/>
      <c r="F32" s="299"/>
      <c r="G32" s="299"/>
      <c r="H32" s="299"/>
      <c r="I32" s="299"/>
      <c r="J32" s="299"/>
      <c r="K32" s="299"/>
      <c r="L32" s="299"/>
      <c r="M32" s="300"/>
      <c r="N32" s="301">
        <f>IR_SYT*100</f>
        <v>7.1999999999999993</v>
      </c>
      <c r="O32" s="302"/>
      <c r="P32" s="302"/>
      <c r="Q32" s="303"/>
      <c r="R32" s="71" t="s">
        <v>73</v>
      </c>
      <c r="S32" s="304">
        <f>IF(KANYU="","",SUM(BN9:BN16))</f>
        <v>0</v>
      </c>
      <c r="T32" s="304"/>
      <c r="U32" s="304"/>
      <c r="V32" s="304"/>
      <c r="W32" s="72" t="s">
        <v>29</v>
      </c>
      <c r="X32" s="305">
        <f>SI_SYT*100</f>
        <v>2.1999999999999997</v>
      </c>
      <c r="Y32" s="305"/>
      <c r="Z32" s="305"/>
      <c r="AA32" s="306"/>
      <c r="AB32" s="71" t="s">
        <v>73</v>
      </c>
      <c r="AC32" s="304">
        <f>IF(KANYU="","",SUM(BP9:BP16))</f>
        <v>0</v>
      </c>
      <c r="AD32" s="304"/>
      <c r="AE32" s="304"/>
      <c r="AF32" s="304"/>
      <c r="AG32" s="72" t="s">
        <v>29</v>
      </c>
      <c r="AH32" s="305">
        <f>KG_SYT*100</f>
        <v>1.7999999999999998</v>
      </c>
      <c r="AI32" s="305"/>
      <c r="AJ32" s="305"/>
      <c r="AK32" s="306"/>
      <c r="AL32" s="71" t="s">
        <v>73</v>
      </c>
      <c r="AM32" s="304">
        <f>IF(KANYU="","",SUM(BR9:BR16))</f>
        <v>0</v>
      </c>
      <c r="AN32" s="304"/>
      <c r="AO32" s="304"/>
      <c r="AP32" s="304"/>
      <c r="AQ32" s="137" t="s">
        <v>29</v>
      </c>
      <c r="AR32" s="389"/>
      <c r="AS32" s="390"/>
      <c r="AT32" s="390"/>
      <c r="AU32" s="390"/>
      <c r="AV32" s="390"/>
      <c r="AW32" s="390"/>
      <c r="AX32" s="390"/>
      <c r="AY32" s="390"/>
      <c r="AZ32" s="390"/>
      <c r="BA32" s="391"/>
      <c r="BB32" s="134"/>
      <c r="BC32" s="135"/>
      <c r="BD32" s="135"/>
      <c r="BE32" s="48"/>
      <c r="BF32" s="48"/>
      <c r="BG32" s="48" t="str">
        <f>N35</f>
        <v/>
      </c>
      <c r="BH32" s="48"/>
      <c r="BI32" s="48"/>
      <c r="BJ32" s="138">
        <f>BJ31*(1-$BN$30)</f>
        <v>0</v>
      </c>
      <c r="BK32" s="48"/>
      <c r="BN32" s="49" t="s">
        <v>37</v>
      </c>
      <c r="BO32" s="49">
        <v>0.5</v>
      </c>
      <c r="BZ32" s="49" t="s">
        <v>43</v>
      </c>
      <c r="CA32" s="64">
        <v>12000</v>
      </c>
      <c r="CD32" s="57">
        <v>3300000</v>
      </c>
      <c r="CE32" s="57">
        <v>0.75</v>
      </c>
      <c r="CF32" s="57">
        <v>275000</v>
      </c>
    </row>
    <row r="33" spans="1:84" ht="20.100000000000001" customHeight="1" x14ac:dyDescent="0.15">
      <c r="A33" s="25"/>
      <c r="B33" s="41"/>
      <c r="C33" s="272" t="s">
        <v>71</v>
      </c>
      <c r="D33" s="273"/>
      <c r="E33" s="273"/>
      <c r="F33" s="273"/>
      <c r="G33" s="273"/>
      <c r="H33" s="273"/>
      <c r="I33" s="273"/>
      <c r="J33" s="273"/>
      <c r="K33" s="273"/>
      <c r="L33" s="273"/>
      <c r="M33" s="274"/>
      <c r="N33" s="292">
        <f>IR_KIN</f>
        <v>26400</v>
      </c>
      <c r="O33" s="293"/>
      <c r="P33" s="293"/>
      <c r="Q33" s="293"/>
      <c r="R33" s="293"/>
      <c r="S33" s="269">
        <f>IF(KANYU="","",SUM(BO9:BO16))</f>
        <v>0</v>
      </c>
      <c r="T33" s="269"/>
      <c r="U33" s="269"/>
      <c r="V33" s="269"/>
      <c r="W33" s="73" t="s">
        <v>29</v>
      </c>
      <c r="X33" s="292">
        <f>SI_KIN</f>
        <v>9900</v>
      </c>
      <c r="Y33" s="293"/>
      <c r="Z33" s="293"/>
      <c r="AA33" s="293"/>
      <c r="AB33" s="293"/>
      <c r="AC33" s="269">
        <f>IF(KANYU="","",SUM(BQ9:BQ16))</f>
        <v>0</v>
      </c>
      <c r="AD33" s="269"/>
      <c r="AE33" s="269"/>
      <c r="AF33" s="269"/>
      <c r="AG33" s="73" t="s">
        <v>29</v>
      </c>
      <c r="AH33" s="292">
        <f>KG_KIN</f>
        <v>12000</v>
      </c>
      <c r="AI33" s="293"/>
      <c r="AJ33" s="293"/>
      <c r="AK33" s="293"/>
      <c r="AL33" s="293"/>
      <c r="AM33" s="269">
        <f>IF(KANYU="","",SUM(BS9:BS16))</f>
        <v>0</v>
      </c>
      <c r="AN33" s="269"/>
      <c r="AO33" s="269"/>
      <c r="AP33" s="269"/>
      <c r="AQ33" s="139" t="s">
        <v>29</v>
      </c>
      <c r="AR33" s="389"/>
      <c r="AS33" s="390"/>
      <c r="AT33" s="390"/>
      <c r="AU33" s="390"/>
      <c r="AV33" s="390"/>
      <c r="AW33" s="390"/>
      <c r="AX33" s="390"/>
      <c r="AY33" s="390"/>
      <c r="AZ33" s="390"/>
      <c r="BA33" s="391"/>
      <c r="BB33" s="134"/>
      <c r="BC33" s="135"/>
      <c r="BD33" s="135"/>
      <c r="BH33" s="48"/>
      <c r="BI33" s="48"/>
      <c r="BJ33" s="136">
        <f>IF(TRUNC(S32+BJ31-BJ32-S37,-2)&gt;IR_GND,IR_GND,TRUNC(S32+BJ31-BJ32-S37,-2))</f>
        <v>0</v>
      </c>
      <c r="BK33" s="48"/>
      <c r="BN33" s="49" t="s">
        <v>38</v>
      </c>
      <c r="BO33" s="49">
        <v>0.8</v>
      </c>
      <c r="BZ33" s="49" t="s">
        <v>138</v>
      </c>
      <c r="CA33" s="64"/>
      <c r="CD33" s="57">
        <v>4100000</v>
      </c>
      <c r="CE33" s="57">
        <v>0.85</v>
      </c>
      <c r="CF33" s="57">
        <v>685000</v>
      </c>
    </row>
    <row r="34" spans="1:84" ht="20.100000000000001" customHeight="1" x14ac:dyDescent="0.15">
      <c r="A34" s="25"/>
      <c r="B34" s="41"/>
      <c r="C34" s="279" t="s">
        <v>141</v>
      </c>
      <c r="D34" s="280"/>
      <c r="E34" s="280"/>
      <c r="F34" s="280"/>
      <c r="G34" s="280"/>
      <c r="H34" s="280"/>
      <c r="I34" s="280"/>
      <c r="J34" s="280"/>
      <c r="K34" s="280"/>
      <c r="L34" s="280"/>
      <c r="M34" s="281"/>
      <c r="N34" s="140"/>
      <c r="O34" s="140"/>
      <c r="P34" s="140"/>
      <c r="Q34" s="140"/>
      <c r="R34" s="141"/>
      <c r="S34" s="282"/>
      <c r="T34" s="283"/>
      <c r="U34" s="283"/>
      <c r="V34" s="275"/>
      <c r="W34" s="73"/>
      <c r="X34" s="284"/>
      <c r="Y34" s="285"/>
      <c r="Z34" s="285"/>
      <c r="AA34" s="286"/>
      <c r="AB34" s="142"/>
      <c r="AC34" s="282"/>
      <c r="AD34" s="283"/>
      <c r="AE34" s="283"/>
      <c r="AF34" s="275"/>
      <c r="AG34" s="73"/>
      <c r="AH34" s="284"/>
      <c r="AI34" s="285"/>
      <c r="AJ34" s="285"/>
      <c r="AK34" s="286"/>
      <c r="AL34" s="142"/>
      <c r="AM34" s="282"/>
      <c r="AN34" s="283"/>
      <c r="AO34" s="283"/>
      <c r="AP34" s="275"/>
      <c r="AQ34" s="139"/>
      <c r="AR34" s="389"/>
      <c r="AS34" s="390"/>
      <c r="AT34" s="390"/>
      <c r="AU34" s="390"/>
      <c r="AV34" s="390"/>
      <c r="AW34" s="390"/>
      <c r="AX34" s="390"/>
      <c r="AY34" s="390"/>
      <c r="AZ34" s="390"/>
      <c r="BA34" s="391"/>
      <c r="BB34" s="134"/>
      <c r="BC34" s="135"/>
      <c r="BD34" s="135"/>
      <c r="BH34" s="48"/>
      <c r="BI34" s="48"/>
      <c r="BJ34" s="136"/>
      <c r="BK34" s="48"/>
      <c r="BZ34" s="49" t="s">
        <v>142</v>
      </c>
      <c r="CA34" s="64"/>
      <c r="CD34" s="57"/>
      <c r="CE34" s="57"/>
      <c r="CF34" s="57"/>
    </row>
    <row r="35" spans="1:84" ht="20.100000000000001" customHeight="1" x14ac:dyDescent="0.15">
      <c r="A35" s="25"/>
      <c r="B35" s="3"/>
      <c r="C35" s="272" t="s">
        <v>143</v>
      </c>
      <c r="D35" s="273"/>
      <c r="E35" s="273"/>
      <c r="F35" s="273"/>
      <c r="G35" s="273"/>
      <c r="H35" s="273"/>
      <c r="I35" s="273"/>
      <c r="J35" s="273"/>
      <c r="K35" s="273"/>
      <c r="L35" s="273"/>
      <c r="M35" s="274"/>
      <c r="N35" s="276" t="str">
        <f>IF(KGN&lt;&gt;"",KGN&amp;"軽減","")</f>
        <v/>
      </c>
      <c r="O35" s="276"/>
      <c r="P35" s="276"/>
      <c r="Q35" s="276"/>
      <c r="R35" s="277"/>
      <c r="S35" s="269">
        <f>ROUNDUP(S33*(1-BN30),0)</f>
        <v>0</v>
      </c>
      <c r="T35" s="269"/>
      <c r="U35" s="269"/>
      <c r="V35" s="269"/>
      <c r="W35" s="73" t="s">
        <v>29</v>
      </c>
      <c r="X35" s="278" t="str">
        <f>IF(KGN&lt;&gt;"",KGN&amp;"軽減","")</f>
        <v/>
      </c>
      <c r="Y35" s="278"/>
      <c r="Z35" s="278"/>
      <c r="AA35" s="278"/>
      <c r="AB35" s="278"/>
      <c r="AC35" s="269">
        <f>ROUNDUP(AC33*(1-BN30),0)</f>
        <v>0</v>
      </c>
      <c r="AD35" s="269"/>
      <c r="AE35" s="269"/>
      <c r="AF35" s="269"/>
      <c r="AG35" s="73" t="s">
        <v>29</v>
      </c>
      <c r="AH35" s="278" t="str">
        <f>IF(KGN&lt;&gt;"",KGN&amp;"軽減","")</f>
        <v/>
      </c>
      <c r="AI35" s="278"/>
      <c r="AJ35" s="278"/>
      <c r="AK35" s="278"/>
      <c r="AL35" s="278"/>
      <c r="AM35" s="269">
        <f>ROUNDUP(AM33*(1-BN30),0)</f>
        <v>0</v>
      </c>
      <c r="AN35" s="269"/>
      <c r="AO35" s="269"/>
      <c r="AP35" s="269"/>
      <c r="AQ35" s="139" t="s">
        <v>29</v>
      </c>
      <c r="AR35" s="389"/>
      <c r="AS35" s="390"/>
      <c r="AT35" s="390"/>
      <c r="AU35" s="390"/>
      <c r="AV35" s="390"/>
      <c r="AW35" s="390"/>
      <c r="AX35" s="390"/>
      <c r="AY35" s="390"/>
      <c r="AZ35" s="390"/>
      <c r="BA35" s="391"/>
      <c r="BB35" s="134"/>
      <c r="BC35" s="135"/>
      <c r="BD35" s="135"/>
      <c r="BH35" s="48"/>
      <c r="BI35" s="48"/>
      <c r="BJ35" s="136"/>
      <c r="BK35" s="48"/>
      <c r="CA35" s="64"/>
      <c r="CD35" s="57">
        <v>7700000</v>
      </c>
      <c r="CE35" s="57">
        <v>0.95</v>
      </c>
      <c r="CF35" s="57">
        <v>1455000</v>
      </c>
    </row>
    <row r="36" spans="1:84" ht="20.100000000000001" customHeight="1" x14ac:dyDescent="0.15">
      <c r="A36" s="25"/>
      <c r="B36" s="3"/>
      <c r="C36" s="272" t="s">
        <v>144</v>
      </c>
      <c r="D36" s="273"/>
      <c r="E36" s="273"/>
      <c r="F36" s="273"/>
      <c r="G36" s="273"/>
      <c r="H36" s="273"/>
      <c r="I36" s="273"/>
      <c r="J36" s="273"/>
      <c r="K36" s="273"/>
      <c r="L36" s="273"/>
      <c r="M36" s="274"/>
      <c r="N36" s="275">
        <f>IF(KANYU="","",TRUNC(S32+S33-S35,-2))</f>
        <v>0</v>
      </c>
      <c r="O36" s="269"/>
      <c r="P36" s="269"/>
      <c r="Q36" s="269"/>
      <c r="R36" s="269"/>
      <c r="S36" s="269"/>
      <c r="T36" s="269"/>
      <c r="U36" s="269"/>
      <c r="V36" s="269"/>
      <c r="W36" s="73" t="s">
        <v>29</v>
      </c>
      <c r="X36" s="269">
        <f>IF(KANYU="","",TRUNC(AC32+AC33-AC35,-2))</f>
        <v>0</v>
      </c>
      <c r="Y36" s="269"/>
      <c r="Z36" s="269"/>
      <c r="AA36" s="269"/>
      <c r="AB36" s="269"/>
      <c r="AC36" s="269"/>
      <c r="AD36" s="269"/>
      <c r="AE36" s="269"/>
      <c r="AF36" s="269"/>
      <c r="AG36" s="73" t="s">
        <v>29</v>
      </c>
      <c r="AH36" s="269">
        <f>IF(KANYU="","",TRUNC(AM32+AM33-AM35,-2))</f>
        <v>0</v>
      </c>
      <c r="AI36" s="269"/>
      <c r="AJ36" s="269"/>
      <c r="AK36" s="269"/>
      <c r="AL36" s="269"/>
      <c r="AM36" s="269"/>
      <c r="AN36" s="269"/>
      <c r="AO36" s="269"/>
      <c r="AP36" s="269"/>
      <c r="AQ36" s="139" t="s">
        <v>29</v>
      </c>
      <c r="AR36" s="389"/>
      <c r="AS36" s="390"/>
      <c r="AT36" s="390"/>
      <c r="AU36" s="390"/>
      <c r="AV36" s="390"/>
      <c r="AW36" s="390"/>
      <c r="AX36" s="390"/>
      <c r="AY36" s="390"/>
      <c r="AZ36" s="390"/>
      <c r="BA36" s="391"/>
      <c r="BB36" s="134"/>
      <c r="BC36" s="135"/>
      <c r="BD36" s="135"/>
      <c r="BG36" s="35" t="s">
        <v>145</v>
      </c>
      <c r="BH36" s="48"/>
      <c r="BI36" s="48"/>
      <c r="BJ36" s="136">
        <f>IF(OR(S37&gt;0,AC37&gt;0,AM37&gt;0),AC33,AC33-(COUNTIF($G$9:$G$16,"●")*SI_KIN))</f>
        <v>0</v>
      </c>
      <c r="CA36" s="64"/>
      <c r="CD36" s="57">
        <v>10000000</v>
      </c>
      <c r="CE36" s="57"/>
      <c r="CF36" s="57">
        <v>1955000</v>
      </c>
    </row>
    <row r="37" spans="1:84" ht="20.100000000000001" customHeight="1" x14ac:dyDescent="0.15">
      <c r="A37" s="25"/>
      <c r="B37" s="3"/>
      <c r="C37" s="264" t="s">
        <v>146</v>
      </c>
      <c r="D37" s="265"/>
      <c r="E37" s="265"/>
      <c r="F37" s="265"/>
      <c r="G37" s="265"/>
      <c r="H37" s="265"/>
      <c r="I37" s="265"/>
      <c r="J37" s="265"/>
      <c r="K37" s="265"/>
      <c r="L37" s="265"/>
      <c r="M37" s="266"/>
      <c r="N37" s="267" t="s">
        <v>147</v>
      </c>
      <c r="O37" s="268"/>
      <c r="P37" s="268"/>
      <c r="Q37" s="268"/>
      <c r="R37" s="268"/>
      <c r="S37" s="253">
        <f>IF(KANYU="","",IF(N36&gt;IR_GND,N36-IR_GND,0))</f>
        <v>0</v>
      </c>
      <c r="T37" s="253"/>
      <c r="U37" s="253"/>
      <c r="V37" s="253"/>
      <c r="W37" s="118" t="s">
        <v>29</v>
      </c>
      <c r="X37" s="268" t="s">
        <v>148</v>
      </c>
      <c r="Y37" s="268"/>
      <c r="Z37" s="268"/>
      <c r="AA37" s="268"/>
      <c r="AB37" s="268"/>
      <c r="AC37" s="253">
        <f>IF(KANYU="","",IF(X36&gt;SI_GND,X36-SI_GND,0))</f>
        <v>0</v>
      </c>
      <c r="AD37" s="253"/>
      <c r="AE37" s="253"/>
      <c r="AF37" s="253"/>
      <c r="AG37" s="118" t="s">
        <v>29</v>
      </c>
      <c r="AH37" s="268" t="s">
        <v>149</v>
      </c>
      <c r="AI37" s="268"/>
      <c r="AJ37" s="268"/>
      <c r="AK37" s="268"/>
      <c r="AL37" s="268"/>
      <c r="AM37" s="253">
        <f>IF(KANYU="","",IF(AH36&gt;KG_GND,AH36-KG_GND,0))</f>
        <v>0</v>
      </c>
      <c r="AN37" s="253"/>
      <c r="AO37" s="253"/>
      <c r="AP37" s="253"/>
      <c r="AQ37" s="143" t="s">
        <v>29</v>
      </c>
      <c r="AR37" s="389"/>
      <c r="AS37" s="390"/>
      <c r="AT37" s="390"/>
      <c r="AU37" s="390"/>
      <c r="AV37" s="390"/>
      <c r="AW37" s="390"/>
      <c r="AX37" s="390"/>
      <c r="AY37" s="390"/>
      <c r="AZ37" s="390"/>
      <c r="BA37" s="391"/>
      <c r="BB37" s="134"/>
      <c r="BC37" s="135"/>
      <c r="BD37" s="135"/>
      <c r="BG37" s="256" t="str">
        <f>X35</f>
        <v/>
      </c>
      <c r="BH37" s="256"/>
      <c r="BI37" s="256"/>
      <c r="BJ37" s="138">
        <f>BJ36*(1-$BN$30)</f>
        <v>0</v>
      </c>
      <c r="BY37" s="49" t="s">
        <v>46</v>
      </c>
      <c r="BZ37" s="49" t="s">
        <v>40</v>
      </c>
      <c r="CA37" s="64"/>
      <c r="CD37" s="49"/>
      <c r="CE37" s="49"/>
      <c r="CF37" s="49"/>
    </row>
    <row r="38" spans="1:84" ht="20.100000000000001" customHeight="1" x14ac:dyDescent="0.15">
      <c r="A38" s="25"/>
      <c r="B38" s="3"/>
      <c r="C38" s="257" t="s">
        <v>88</v>
      </c>
      <c r="D38" s="258"/>
      <c r="E38" s="258"/>
      <c r="F38" s="258"/>
      <c r="G38" s="258"/>
      <c r="H38" s="258"/>
      <c r="I38" s="258"/>
      <c r="J38" s="258"/>
      <c r="K38" s="258"/>
      <c r="L38" s="258"/>
      <c r="M38" s="259"/>
      <c r="N38" s="260">
        <f>IF(KANYU="","",ROUNDDOWN(S32+S33-S37,-2))</f>
        <v>0</v>
      </c>
      <c r="O38" s="261"/>
      <c r="P38" s="261"/>
      <c r="Q38" s="261"/>
      <c r="R38" s="261"/>
      <c r="S38" s="261"/>
      <c r="T38" s="261"/>
      <c r="U38" s="261"/>
      <c r="V38" s="261"/>
      <c r="W38" s="74" t="s">
        <v>29</v>
      </c>
      <c r="X38" s="260">
        <f>IF(KANYU="","",ROUNDDOWN(AC32+AC33-AC37,-2))</f>
        <v>0</v>
      </c>
      <c r="Y38" s="261"/>
      <c r="Z38" s="261"/>
      <c r="AA38" s="261"/>
      <c r="AB38" s="261"/>
      <c r="AC38" s="261"/>
      <c r="AD38" s="261"/>
      <c r="AE38" s="261"/>
      <c r="AF38" s="261"/>
      <c r="AG38" s="74" t="s">
        <v>29</v>
      </c>
      <c r="AH38" s="260">
        <f>IF(KANYU="","",ROUNDDOWN(AM32+AM33-AM37,-2))</f>
        <v>0</v>
      </c>
      <c r="AI38" s="261"/>
      <c r="AJ38" s="261"/>
      <c r="AK38" s="261"/>
      <c r="AL38" s="261"/>
      <c r="AM38" s="261"/>
      <c r="AN38" s="261"/>
      <c r="AO38" s="261"/>
      <c r="AP38" s="261"/>
      <c r="AQ38" s="144" t="s">
        <v>29</v>
      </c>
      <c r="AR38" s="383"/>
      <c r="AS38" s="384"/>
      <c r="AT38" s="384"/>
      <c r="AU38" s="384"/>
      <c r="AV38" s="384"/>
      <c r="AW38" s="384"/>
      <c r="AX38" s="384"/>
      <c r="AY38" s="384"/>
      <c r="AZ38" s="384"/>
      <c r="BA38" s="385"/>
      <c r="BB38" s="145"/>
      <c r="BC38" s="146"/>
      <c r="BD38" s="146"/>
      <c r="BJ38" s="136">
        <f>IF(TRUNC(AC32+BJ36-BJ37,-2)&gt;SI_GND,SI_GND,TRUNC(AC32+BJ36-BJ37,-2))</f>
        <v>0</v>
      </c>
      <c r="BZ38" s="49" t="s">
        <v>42</v>
      </c>
      <c r="CA38" s="64">
        <v>0</v>
      </c>
      <c r="CD38" s="63" t="s">
        <v>56</v>
      </c>
      <c r="CE38" s="49"/>
      <c r="CF38" s="49"/>
    </row>
    <row r="39" spans="1:84" ht="20.100000000000001" customHeight="1" x14ac:dyDescent="0.15">
      <c r="A39" s="25"/>
      <c r="B39" s="3"/>
      <c r="C39" s="242" t="str">
        <f>IF(KGN&lt;&gt;"","保険税額（軽減後）","")</f>
        <v/>
      </c>
      <c r="D39" s="243"/>
      <c r="E39" s="243"/>
      <c r="F39" s="243"/>
      <c r="G39" s="243"/>
      <c r="H39" s="243"/>
      <c r="I39" s="243"/>
      <c r="J39" s="243"/>
      <c r="K39" s="243"/>
      <c r="L39" s="243"/>
      <c r="M39" s="244"/>
      <c r="N39" s="245" t="str">
        <f>IF(KGN&lt;&gt;"",IF(KANYU="","",N36-S37),"")</f>
        <v/>
      </c>
      <c r="O39" s="246"/>
      <c r="P39" s="246"/>
      <c r="Q39" s="246"/>
      <c r="R39" s="246"/>
      <c r="S39" s="246"/>
      <c r="T39" s="246"/>
      <c r="U39" s="246"/>
      <c r="V39" s="247"/>
      <c r="W39" s="147" t="s">
        <v>29</v>
      </c>
      <c r="X39" s="248" t="str">
        <f>IF(KGN&lt;&gt;"",IF(KANYU="","",X36-AC37),"")</f>
        <v/>
      </c>
      <c r="Y39" s="246"/>
      <c r="Z39" s="246"/>
      <c r="AA39" s="246"/>
      <c r="AB39" s="246"/>
      <c r="AC39" s="246"/>
      <c r="AD39" s="246"/>
      <c r="AE39" s="246"/>
      <c r="AF39" s="247"/>
      <c r="AG39" s="147" t="s">
        <v>29</v>
      </c>
      <c r="AH39" s="248" t="str">
        <f>IF(KGN&lt;&gt;"",IF(KANYU="","",AH36-AM37),"")</f>
        <v/>
      </c>
      <c r="AI39" s="246"/>
      <c r="AJ39" s="246"/>
      <c r="AK39" s="246"/>
      <c r="AL39" s="246"/>
      <c r="AM39" s="246"/>
      <c r="AN39" s="246"/>
      <c r="AO39" s="246"/>
      <c r="AP39" s="247"/>
      <c r="AQ39" s="148" t="s">
        <v>29</v>
      </c>
      <c r="AR39" s="149"/>
      <c r="AS39" s="380"/>
      <c r="AT39" s="380"/>
      <c r="AU39" s="380"/>
      <c r="AV39" s="380"/>
      <c r="AW39" s="381"/>
      <c r="AX39" s="382"/>
      <c r="AY39" s="382"/>
      <c r="AZ39" s="382"/>
      <c r="BA39" s="150"/>
      <c r="BB39" s="116"/>
      <c r="BC39" s="117"/>
      <c r="BD39" s="117"/>
      <c r="BJ39" s="151"/>
      <c r="BZ39" s="49" t="s">
        <v>43</v>
      </c>
      <c r="CA39" s="64">
        <v>0</v>
      </c>
      <c r="CD39" s="57">
        <v>0</v>
      </c>
      <c r="CE39" s="57"/>
      <c r="CF39" s="57">
        <v>430000</v>
      </c>
    </row>
    <row r="40" spans="1:84" ht="16.899999999999999" customHeight="1" x14ac:dyDescent="0.15">
      <c r="A40" s="25"/>
      <c r="B40" s="43" t="s">
        <v>81</v>
      </c>
      <c r="C40" s="44"/>
      <c r="D40" s="44"/>
      <c r="E40" s="44"/>
      <c r="F40" s="44"/>
      <c r="G40" s="44"/>
      <c r="H40" s="44"/>
      <c r="I40" s="44"/>
      <c r="J40" s="44"/>
      <c r="K40" s="44"/>
      <c r="L40" s="44"/>
      <c r="M40" s="44"/>
      <c r="N40" s="4"/>
      <c r="O40" s="4"/>
      <c r="P40" s="4"/>
      <c r="Q40" s="4"/>
      <c r="R40" s="4"/>
      <c r="S40" s="4"/>
      <c r="T40" s="4"/>
      <c r="U40" s="4"/>
      <c r="V40" s="4"/>
      <c r="W40" s="5"/>
      <c r="X40" s="4"/>
      <c r="Y40" s="4"/>
      <c r="Z40" s="4"/>
      <c r="AA40" s="4"/>
      <c r="AB40" s="4"/>
      <c r="AC40" s="4"/>
      <c r="AD40" s="4"/>
      <c r="AE40" s="4"/>
      <c r="AF40" s="4"/>
      <c r="AG40" s="5"/>
      <c r="AH40" s="4"/>
      <c r="AI40" s="4"/>
      <c r="AJ40" s="4"/>
      <c r="AK40" s="4"/>
      <c r="AL40" s="4"/>
      <c r="AM40" s="4"/>
      <c r="AN40" s="4"/>
      <c r="AO40" s="4"/>
      <c r="AP40" s="4"/>
      <c r="AQ40" s="5"/>
      <c r="AR40" s="43"/>
      <c r="AS40" s="43"/>
      <c r="AT40" s="43"/>
      <c r="AU40" s="45"/>
      <c r="AV40" s="45"/>
      <c r="AW40" s="45"/>
      <c r="AX40" s="45"/>
      <c r="AY40" s="45"/>
      <c r="AZ40" s="45"/>
      <c r="BA40" s="46"/>
      <c r="BB40" s="251"/>
      <c r="BC40" s="252"/>
      <c r="BD40" s="252"/>
      <c r="BG40" s="35" t="s">
        <v>134</v>
      </c>
      <c r="BJ40" s="152">
        <f>IF(KANYU="","",SUM(BT9:BT16))</f>
        <v>0</v>
      </c>
      <c r="BY40" s="49" t="s">
        <v>45</v>
      </c>
      <c r="BZ40" s="49" t="s">
        <v>40</v>
      </c>
      <c r="CA40" s="67">
        <v>650000</v>
      </c>
      <c r="CD40" s="57">
        <v>24000001</v>
      </c>
      <c r="CE40" s="57"/>
      <c r="CF40" s="57">
        <v>290000</v>
      </c>
    </row>
    <row r="41" spans="1:84" ht="16.899999999999999" customHeight="1" x14ac:dyDescent="0.15">
      <c r="A41" s="25"/>
      <c r="B41" s="236" t="s">
        <v>150</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G41" s="35" t="s">
        <v>135</v>
      </c>
      <c r="BJ41" s="152">
        <f>IF(KANYU="","",SUM(BU9:BU16))</f>
        <v>0</v>
      </c>
      <c r="BY41" s="68"/>
      <c r="BZ41" s="68" t="s">
        <v>42</v>
      </c>
      <c r="CA41" s="69">
        <v>240000</v>
      </c>
      <c r="CB41" s="25"/>
      <c r="CC41" s="25"/>
      <c r="CD41" s="70">
        <v>24500001</v>
      </c>
      <c r="CE41" s="70"/>
      <c r="CF41" s="70">
        <v>150000</v>
      </c>
    </row>
    <row r="42" spans="1:84" ht="16.899999999999999" customHeight="1" thickBot="1" x14ac:dyDescent="0.2">
      <c r="A42" s="2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G42" s="35" t="s">
        <v>136</v>
      </c>
      <c r="BJ42" s="152">
        <f>IF(KANYU="","",SUM(BV9:BV16))</f>
        <v>0</v>
      </c>
      <c r="BY42" s="68"/>
      <c r="BZ42" s="68" t="s">
        <v>43</v>
      </c>
      <c r="CA42" s="69">
        <v>170000</v>
      </c>
      <c r="CB42" s="25"/>
      <c r="CC42" s="25"/>
      <c r="CD42" s="70">
        <v>25000001</v>
      </c>
      <c r="CE42" s="70"/>
      <c r="CF42" s="70">
        <v>0</v>
      </c>
    </row>
    <row r="43" spans="1:84" s="25" customFormat="1" ht="16.899999999999999" customHeight="1" thickBot="1" x14ac:dyDescent="0.2">
      <c r="B43" s="24" t="s">
        <v>151</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237" t="s">
        <v>89</v>
      </c>
      <c r="AL43" s="238"/>
      <c r="AM43" s="239">
        <f>BN27</f>
        <v>0</v>
      </c>
      <c r="AN43" s="239"/>
      <c r="AO43" s="239"/>
      <c r="AP43" s="239"/>
      <c r="AQ43" s="239"/>
      <c r="AR43" s="153"/>
      <c r="AS43" s="240" t="str">
        <f>IF(AM43&gt;BP25,"軽減なし",IF(AM43&gt;BO25,"2割軽減",IF(AM43&gt;BN25,"5割軽減","7割軽減")))</f>
        <v>7割軽減</v>
      </c>
      <c r="AT43" s="240"/>
      <c r="AU43" s="240"/>
      <c r="AV43" s="241"/>
      <c r="AW43" s="24"/>
      <c r="AX43" s="24"/>
      <c r="AY43" s="24"/>
      <c r="AZ43" s="24"/>
      <c r="BA43" s="24"/>
      <c r="BB43" s="24"/>
      <c r="BC43" s="24"/>
      <c r="BD43" s="24"/>
      <c r="BE43" s="24"/>
      <c r="BF43" s="24"/>
      <c r="BG43" s="24" t="s">
        <v>63</v>
      </c>
      <c r="BH43" s="24"/>
      <c r="BI43" s="24"/>
      <c r="BJ43" s="154">
        <f>ROUNDUP((BJ41*(1-BN30))+(BJ42*(1-BN30)),-2)</f>
        <v>0</v>
      </c>
      <c r="BK43" s="24"/>
      <c r="BN43" s="68"/>
      <c r="BO43" s="68"/>
      <c r="BP43" s="68"/>
      <c r="BQ43" s="68"/>
      <c r="BR43" s="68"/>
      <c r="BS43" s="68"/>
      <c r="BT43" s="68"/>
      <c r="BU43" s="68"/>
      <c r="BV43" s="68"/>
      <c r="BW43" s="68"/>
      <c r="BX43" s="68"/>
      <c r="BY43" s="68"/>
      <c r="BZ43" s="68" t="s">
        <v>138</v>
      </c>
      <c r="CA43" s="69"/>
    </row>
    <row r="44" spans="1:84" s="25" customFormat="1" ht="15" customHeight="1" x14ac:dyDescent="0.15">
      <c r="B44" s="24" t="s">
        <v>152</v>
      </c>
      <c r="H44" s="155"/>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154">
        <f>IF(KANYU="","",TRUNC(BJ40+BJ41+BJ42-BJ43,-2))</f>
        <v>0</v>
      </c>
      <c r="BK44" s="24"/>
      <c r="BN44" s="68"/>
      <c r="BO44" s="68"/>
      <c r="BP44" s="68"/>
      <c r="BQ44" s="68"/>
      <c r="BR44" s="68"/>
      <c r="BS44" s="68"/>
      <c r="BT44" s="68"/>
      <c r="BU44" s="68"/>
      <c r="BV44" s="68"/>
      <c r="BW44" s="68"/>
      <c r="BX44" s="68"/>
      <c r="BY44" s="68"/>
      <c r="BZ44" s="68"/>
    </row>
    <row r="45" spans="1:84" s="25" customFormat="1" ht="15" customHeight="1" x14ac:dyDescent="0.15">
      <c r="B45" s="24" t="s">
        <v>153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t="s">
        <v>154</v>
      </c>
      <c r="BH45" s="24"/>
      <c r="BI45" s="24"/>
      <c r="BJ45" s="154">
        <f>IF(KANYU="","",IF(BJ44&gt;GND,BJ44-GND,0))</f>
        <v>0</v>
      </c>
      <c r="BK45" s="24"/>
      <c r="BN45" s="68"/>
      <c r="BO45" s="68"/>
      <c r="BP45" s="68"/>
      <c r="BQ45" s="68"/>
      <c r="BR45" s="68"/>
      <c r="BS45" s="68"/>
      <c r="BT45" s="68"/>
      <c r="BU45" s="68"/>
      <c r="BV45" s="68"/>
      <c r="BW45" s="68"/>
      <c r="BX45" s="68"/>
      <c r="BY45" s="68"/>
      <c r="BZ45" s="68"/>
    </row>
    <row r="46" spans="1:84" s="25" customFormat="1" ht="15" customHeight="1" x14ac:dyDescent="0.1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379" t="s">
        <v>155</v>
      </c>
      <c r="BH46" s="379"/>
      <c r="BI46" s="379"/>
      <c r="BJ46" s="154">
        <f>IF(KANYU="","",BJ44-BJ45)</f>
        <v>0</v>
      </c>
      <c r="BK46" s="24"/>
      <c r="BN46" s="68"/>
      <c r="BO46" s="68"/>
      <c r="BP46" s="68"/>
      <c r="BQ46" s="68"/>
      <c r="BR46" s="68"/>
      <c r="BS46" s="68"/>
      <c r="BT46" s="68"/>
      <c r="BU46" s="68"/>
      <c r="BV46" s="68"/>
      <c r="BW46" s="68"/>
      <c r="BX46" s="68"/>
      <c r="BY46" s="68"/>
      <c r="BZ46" s="68"/>
    </row>
    <row r="47" spans="1:84" s="25" customFormat="1" ht="15" customHeight="1" x14ac:dyDescent="0.15">
      <c r="B47" s="24"/>
      <c r="C47" s="24" t="s">
        <v>156</v>
      </c>
      <c r="D47" s="24" t="s">
        <v>157</v>
      </c>
      <c r="E47" s="24"/>
      <c r="F47" s="24"/>
      <c r="G47" s="24"/>
      <c r="H47" s="24"/>
      <c r="I47" s="24"/>
      <c r="J47" s="24" t="s">
        <v>158</v>
      </c>
      <c r="K47" s="24"/>
      <c r="L47" s="24"/>
      <c r="M47" s="24" t="s">
        <v>159</v>
      </c>
      <c r="N47" s="24"/>
      <c r="O47" s="24"/>
      <c r="P47" s="24"/>
      <c r="Q47" s="24"/>
      <c r="R47" s="24"/>
      <c r="S47" s="24"/>
      <c r="T47" s="24"/>
      <c r="U47" s="24"/>
      <c r="V47" s="24"/>
      <c r="W47" s="24"/>
      <c r="X47" s="24"/>
      <c r="Y47" s="24"/>
      <c r="Z47" s="24"/>
      <c r="AA47" s="24"/>
      <c r="AB47" s="24"/>
      <c r="AC47" s="24"/>
      <c r="AD47" s="24"/>
      <c r="AE47" s="24"/>
      <c r="AF47" s="24"/>
      <c r="AH47" s="24" t="s">
        <v>160</v>
      </c>
      <c r="AI47" s="24"/>
      <c r="AJ47" s="24" t="s">
        <v>161</v>
      </c>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N47" s="68"/>
      <c r="BO47" s="68"/>
      <c r="BP47" s="68"/>
      <c r="BQ47" s="68"/>
      <c r="BR47" s="68"/>
      <c r="BS47" s="68"/>
      <c r="BT47" s="68"/>
      <c r="BU47" s="68"/>
      <c r="BV47" s="68"/>
      <c r="BW47" s="68"/>
      <c r="BX47" s="68"/>
      <c r="BY47" s="68"/>
      <c r="BZ47" s="68"/>
    </row>
    <row r="48" spans="1:84" s="25" customFormat="1" ht="15" customHeight="1" x14ac:dyDescent="0.2">
      <c r="B48" s="24"/>
      <c r="C48" s="24" t="s">
        <v>162</v>
      </c>
      <c r="D48" s="24"/>
      <c r="E48" s="24"/>
      <c r="F48" s="24"/>
      <c r="G48" s="24"/>
      <c r="H48" s="24"/>
      <c r="I48" s="24"/>
      <c r="J48" s="24"/>
      <c r="K48" s="24"/>
      <c r="L48" s="24"/>
      <c r="M48" s="24"/>
      <c r="N48" s="24"/>
      <c r="O48" s="24"/>
      <c r="P48" s="24"/>
      <c r="Q48" s="24"/>
      <c r="R48" s="24"/>
      <c r="S48" s="24"/>
      <c r="T48" s="228" t="s">
        <v>163</v>
      </c>
      <c r="U48" s="228"/>
      <c r="V48" s="228"/>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N48" s="68"/>
      <c r="BO48" s="68"/>
      <c r="BP48" s="68"/>
      <c r="BQ48" s="68"/>
      <c r="BR48" s="68"/>
      <c r="BS48" s="68"/>
      <c r="BT48" s="68"/>
      <c r="BU48" s="68"/>
      <c r="BV48" s="68"/>
      <c r="BW48" s="68"/>
      <c r="BX48" s="68"/>
      <c r="BY48" s="68"/>
      <c r="BZ48" s="68"/>
    </row>
    <row r="49" spans="2:78" s="25" customFormat="1" ht="15" customHeight="1" x14ac:dyDescent="0.15">
      <c r="B49" s="24"/>
      <c r="C49" s="226" t="s">
        <v>164</v>
      </c>
      <c r="D49" s="214"/>
      <c r="E49" s="214"/>
      <c r="F49" s="214"/>
      <c r="G49" s="214"/>
      <c r="H49" s="214"/>
      <c r="I49" s="214"/>
      <c r="J49" s="214"/>
      <c r="K49" s="214"/>
      <c r="L49" s="214"/>
      <c r="M49" s="214"/>
      <c r="N49" s="215"/>
      <c r="O49" s="219" t="s">
        <v>165</v>
      </c>
      <c r="P49" s="219"/>
      <c r="Q49" s="219"/>
      <c r="R49" s="219"/>
      <c r="S49" s="219"/>
      <c r="T49" s="219"/>
      <c r="U49" s="219"/>
      <c r="V49" s="219"/>
      <c r="W49" s="156"/>
      <c r="X49" s="157"/>
      <c r="Y49" s="157"/>
      <c r="Z49" s="157"/>
      <c r="AA49" s="157"/>
      <c r="AB49" s="157"/>
      <c r="AC49" s="157"/>
      <c r="AF49" s="24"/>
      <c r="AG49" s="24"/>
      <c r="AH49" s="24" t="s">
        <v>166</v>
      </c>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N49" s="68"/>
      <c r="BO49" s="68"/>
      <c r="BP49" s="68"/>
      <c r="BQ49" s="68"/>
      <c r="BR49" s="68"/>
      <c r="BS49" s="68"/>
      <c r="BT49" s="68"/>
      <c r="BU49" s="68"/>
      <c r="BV49" s="68"/>
      <c r="BW49" s="68"/>
      <c r="BX49" s="68"/>
      <c r="BY49" s="68"/>
      <c r="BZ49" s="68"/>
    </row>
    <row r="50" spans="2:78" s="25" customFormat="1" ht="15" customHeight="1" x14ac:dyDescent="0.15">
      <c r="B50" s="24"/>
      <c r="C50" s="226" t="s">
        <v>167</v>
      </c>
      <c r="D50" s="214"/>
      <c r="E50" s="214"/>
      <c r="F50" s="214"/>
      <c r="G50" s="214"/>
      <c r="H50" s="214"/>
      <c r="I50" s="215"/>
      <c r="J50" s="226" t="s">
        <v>168</v>
      </c>
      <c r="K50" s="214"/>
      <c r="L50" s="214"/>
      <c r="M50" s="214"/>
      <c r="N50" s="215"/>
      <c r="O50" s="219"/>
      <c r="P50" s="219"/>
      <c r="Q50" s="219"/>
      <c r="R50" s="219"/>
      <c r="S50" s="219"/>
      <c r="T50" s="219"/>
      <c r="U50" s="219"/>
      <c r="V50" s="219"/>
      <c r="W50" s="156"/>
      <c r="X50" s="157"/>
      <c r="Y50" s="157"/>
      <c r="Z50" s="157"/>
      <c r="AA50" s="157"/>
      <c r="AB50" s="157"/>
      <c r="AC50" s="157"/>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N50" s="68"/>
      <c r="BO50" s="68"/>
      <c r="BP50" s="68"/>
      <c r="BQ50" s="68"/>
      <c r="BR50" s="68"/>
      <c r="BS50" s="68"/>
      <c r="BT50" s="68"/>
      <c r="BU50" s="68"/>
      <c r="BV50" s="68"/>
      <c r="BW50" s="68"/>
      <c r="BX50" s="68"/>
      <c r="BY50" s="68"/>
      <c r="BZ50" s="68"/>
    </row>
    <row r="51" spans="2:78" s="25" customFormat="1" ht="15" customHeight="1" x14ac:dyDescent="0.15">
      <c r="B51" s="24"/>
      <c r="C51" s="226">
        <v>0</v>
      </c>
      <c r="D51" s="214"/>
      <c r="E51" s="214"/>
      <c r="F51" s="214"/>
      <c r="G51" s="214"/>
      <c r="H51" s="214"/>
      <c r="I51" s="215"/>
      <c r="J51" s="213">
        <v>649999</v>
      </c>
      <c r="K51" s="214"/>
      <c r="L51" s="214"/>
      <c r="M51" s="214"/>
      <c r="N51" s="215"/>
      <c r="O51" s="234">
        <v>0</v>
      </c>
      <c r="P51" s="234"/>
      <c r="Q51" s="234"/>
      <c r="R51" s="234"/>
      <c r="S51" s="234"/>
      <c r="T51" s="234"/>
      <c r="U51" s="234"/>
      <c r="V51" s="234"/>
      <c r="W51" s="156"/>
      <c r="X51" s="157"/>
      <c r="Y51" s="157"/>
      <c r="Z51" s="157"/>
      <c r="AA51" s="157"/>
      <c r="AB51" s="157"/>
      <c r="AC51" s="157"/>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N51" s="68"/>
      <c r="BO51" s="68"/>
      <c r="BP51" s="68"/>
      <c r="BQ51" s="68"/>
      <c r="BR51" s="68"/>
      <c r="BS51" s="68"/>
      <c r="BT51" s="68"/>
      <c r="BU51" s="68"/>
      <c r="BV51" s="68"/>
      <c r="BW51" s="68"/>
      <c r="BX51" s="68"/>
      <c r="BY51" s="68"/>
      <c r="BZ51" s="68"/>
    </row>
    <row r="52" spans="2:78" s="25" customFormat="1" ht="15" customHeight="1" x14ac:dyDescent="0.15">
      <c r="B52" s="24"/>
      <c r="C52" s="213">
        <v>650000</v>
      </c>
      <c r="D52" s="214"/>
      <c r="E52" s="214"/>
      <c r="F52" s="214"/>
      <c r="G52" s="214"/>
      <c r="H52" s="214"/>
      <c r="I52" s="215"/>
      <c r="J52" s="213">
        <v>1899999</v>
      </c>
      <c r="K52" s="214"/>
      <c r="L52" s="214"/>
      <c r="M52" s="214"/>
      <c r="N52" s="215"/>
      <c r="O52" s="234" t="s">
        <v>169</v>
      </c>
      <c r="P52" s="234"/>
      <c r="Q52" s="234"/>
      <c r="R52" s="234"/>
      <c r="S52" s="234"/>
      <c r="T52" s="234"/>
      <c r="U52" s="234"/>
      <c r="V52" s="234"/>
      <c r="W52" s="156"/>
      <c r="X52" s="157"/>
      <c r="Y52" s="157"/>
      <c r="Z52" s="157"/>
      <c r="AA52" s="157"/>
      <c r="AB52" s="157"/>
      <c r="AC52" s="157"/>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N52" s="68"/>
      <c r="BO52" s="68"/>
      <c r="BP52" s="68"/>
      <c r="BQ52" s="68"/>
      <c r="BR52" s="68"/>
      <c r="BS52" s="68"/>
      <c r="BT52" s="68"/>
      <c r="BU52" s="68"/>
      <c r="BV52" s="68"/>
      <c r="BW52" s="68"/>
      <c r="BX52" s="68"/>
      <c r="BY52" s="68"/>
      <c r="BZ52" s="68"/>
    </row>
    <row r="53" spans="2:78" s="25" customFormat="1" ht="15" customHeight="1" x14ac:dyDescent="0.15">
      <c r="B53" s="24"/>
      <c r="C53" s="213">
        <v>1628000</v>
      </c>
      <c r="D53" s="214"/>
      <c r="E53" s="214"/>
      <c r="F53" s="214"/>
      <c r="G53" s="214"/>
      <c r="H53" s="214"/>
      <c r="I53" s="215"/>
      <c r="J53" s="213">
        <v>1799999</v>
      </c>
      <c r="K53" s="214"/>
      <c r="L53" s="214"/>
      <c r="M53" s="214"/>
      <c r="N53" s="215"/>
      <c r="O53" s="234" t="s">
        <v>170</v>
      </c>
      <c r="P53" s="234"/>
      <c r="Q53" s="234"/>
      <c r="R53" s="234"/>
      <c r="S53" s="234"/>
      <c r="T53" s="234"/>
      <c r="U53" s="234"/>
      <c r="V53" s="234"/>
      <c r="W53" s="156"/>
      <c r="X53" s="157"/>
      <c r="Y53" s="157"/>
      <c r="Z53" s="157"/>
      <c r="AA53" s="157"/>
      <c r="AB53" s="157"/>
      <c r="AC53" s="157"/>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N53" s="68"/>
      <c r="BO53" s="68"/>
      <c r="BP53" s="68"/>
      <c r="BQ53" s="68"/>
      <c r="BR53" s="68"/>
      <c r="BS53" s="68"/>
      <c r="BT53" s="68"/>
      <c r="BU53" s="68"/>
      <c r="BV53" s="68"/>
      <c r="BW53" s="68"/>
      <c r="BX53" s="68"/>
      <c r="BY53" s="68"/>
      <c r="BZ53" s="68"/>
    </row>
    <row r="54" spans="2:78" s="25" customFormat="1" ht="15" customHeight="1" x14ac:dyDescent="0.15">
      <c r="B54" s="24"/>
      <c r="C54" s="213">
        <v>1900000</v>
      </c>
      <c r="D54" s="214"/>
      <c r="E54" s="214"/>
      <c r="F54" s="214"/>
      <c r="G54" s="214"/>
      <c r="H54" s="214"/>
      <c r="I54" s="215"/>
      <c r="J54" s="213">
        <v>3599999</v>
      </c>
      <c r="K54" s="214"/>
      <c r="L54" s="214"/>
      <c r="M54" s="214"/>
      <c r="N54" s="215"/>
      <c r="O54" s="234" t="s">
        <v>171</v>
      </c>
      <c r="P54" s="234"/>
      <c r="Q54" s="234"/>
      <c r="R54" s="234"/>
      <c r="S54" s="234"/>
      <c r="T54" s="234"/>
      <c r="U54" s="234"/>
      <c r="V54" s="234"/>
      <c r="W54" s="156"/>
      <c r="X54" s="157"/>
      <c r="Y54" s="157"/>
      <c r="Z54" s="157"/>
      <c r="AA54" s="157"/>
      <c r="AB54" s="157"/>
      <c r="AC54" s="157"/>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N54" s="68"/>
      <c r="BO54" s="68"/>
      <c r="BP54" s="68"/>
      <c r="BQ54" s="68"/>
      <c r="BR54" s="68"/>
      <c r="BS54" s="68"/>
      <c r="BT54" s="68"/>
      <c r="BU54" s="68"/>
      <c r="BV54" s="68"/>
      <c r="BW54" s="68"/>
      <c r="BX54" s="68"/>
      <c r="BY54" s="68"/>
      <c r="BZ54" s="68"/>
    </row>
    <row r="55" spans="2:78" s="25" customFormat="1" ht="15" customHeight="1" x14ac:dyDescent="0.15">
      <c r="B55" s="24"/>
      <c r="C55" s="213">
        <v>3600000</v>
      </c>
      <c r="D55" s="214"/>
      <c r="E55" s="214"/>
      <c r="F55" s="214"/>
      <c r="G55" s="214"/>
      <c r="H55" s="214"/>
      <c r="I55" s="215"/>
      <c r="J55" s="213">
        <v>6599999</v>
      </c>
      <c r="K55" s="214"/>
      <c r="L55" s="214"/>
      <c r="M55" s="214"/>
      <c r="N55" s="215"/>
      <c r="O55" s="234" t="s">
        <v>172</v>
      </c>
      <c r="P55" s="234"/>
      <c r="Q55" s="234"/>
      <c r="R55" s="234"/>
      <c r="S55" s="234"/>
      <c r="T55" s="234"/>
      <c r="U55" s="234"/>
      <c r="V55" s="234"/>
      <c r="W55" s="156"/>
      <c r="X55" s="157"/>
      <c r="Y55" s="157"/>
      <c r="Z55" s="157"/>
      <c r="AA55" s="157"/>
      <c r="AB55" s="157"/>
      <c r="AC55" s="157"/>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N55" s="68"/>
      <c r="BO55" s="68"/>
      <c r="BP55" s="68"/>
      <c r="BQ55" s="68"/>
      <c r="BR55" s="68"/>
      <c r="BS55" s="68"/>
      <c r="BT55" s="68"/>
      <c r="BU55" s="68"/>
      <c r="BV55" s="68"/>
      <c r="BW55" s="68"/>
      <c r="BX55" s="68"/>
      <c r="BY55" s="68"/>
      <c r="BZ55" s="68"/>
    </row>
    <row r="56" spans="2:78" s="25" customFormat="1" ht="15" customHeight="1" x14ac:dyDescent="0.15">
      <c r="B56" s="24"/>
      <c r="C56" s="213">
        <v>6600000</v>
      </c>
      <c r="D56" s="214"/>
      <c r="E56" s="214"/>
      <c r="F56" s="214"/>
      <c r="G56" s="214"/>
      <c r="H56" s="214"/>
      <c r="I56" s="215"/>
      <c r="J56" s="213">
        <v>8499999</v>
      </c>
      <c r="K56" s="214"/>
      <c r="L56" s="214"/>
      <c r="M56" s="214"/>
      <c r="N56" s="215"/>
      <c r="O56" s="234" t="s">
        <v>173</v>
      </c>
      <c r="P56" s="234"/>
      <c r="Q56" s="234"/>
      <c r="R56" s="234"/>
      <c r="S56" s="234"/>
      <c r="T56" s="234"/>
      <c r="U56" s="234"/>
      <c r="V56" s="234"/>
      <c r="W56" s="156"/>
      <c r="X56" s="157"/>
      <c r="Y56" s="157"/>
      <c r="Z56" s="157"/>
      <c r="AA56" s="157"/>
      <c r="AB56" s="157"/>
      <c r="AC56" s="157"/>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N56" s="68"/>
      <c r="BO56" s="68"/>
      <c r="BP56" s="68"/>
      <c r="BQ56" s="68"/>
      <c r="BR56" s="68"/>
      <c r="BS56" s="68"/>
      <c r="BT56" s="68"/>
      <c r="BU56" s="68"/>
      <c r="BV56" s="68"/>
      <c r="BW56" s="68"/>
      <c r="BX56" s="68"/>
      <c r="BY56" s="68"/>
      <c r="BZ56" s="68"/>
    </row>
    <row r="57" spans="2:78" s="25" customFormat="1" ht="15" customHeight="1" x14ac:dyDescent="0.15">
      <c r="B57" s="24"/>
      <c r="C57" s="213">
        <v>8500000</v>
      </c>
      <c r="D57" s="214"/>
      <c r="E57" s="214"/>
      <c r="F57" s="214"/>
      <c r="G57" s="214"/>
      <c r="H57" s="214"/>
      <c r="I57" s="215"/>
      <c r="J57" s="226"/>
      <c r="K57" s="214"/>
      <c r="L57" s="214"/>
      <c r="M57" s="214"/>
      <c r="N57" s="215"/>
      <c r="O57" s="234" t="s">
        <v>174</v>
      </c>
      <c r="P57" s="234"/>
      <c r="Q57" s="234"/>
      <c r="R57" s="234"/>
      <c r="S57" s="234"/>
      <c r="T57" s="234"/>
      <c r="U57" s="234"/>
      <c r="V57" s="234"/>
      <c r="W57" s="156"/>
      <c r="X57" s="157"/>
      <c r="Y57" s="157"/>
      <c r="Z57" s="157"/>
      <c r="AA57" s="157"/>
      <c r="AB57" s="157"/>
      <c r="AC57" s="157"/>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N57" s="68"/>
      <c r="BO57" s="68"/>
      <c r="BP57" s="68"/>
      <c r="BQ57" s="68"/>
      <c r="BR57" s="68"/>
      <c r="BS57" s="68"/>
      <c r="BT57" s="68"/>
      <c r="BU57" s="68"/>
      <c r="BV57" s="68"/>
      <c r="BW57" s="68"/>
      <c r="BX57" s="68"/>
      <c r="BY57" s="68"/>
      <c r="BZ57" s="68"/>
    </row>
    <row r="58" spans="2:78" s="25" customFormat="1" ht="15" customHeight="1" x14ac:dyDescent="0.15">
      <c r="B58" s="24"/>
      <c r="C58" s="24" t="s">
        <v>175</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N58" s="68"/>
      <c r="BO58" s="68"/>
      <c r="BP58" s="68"/>
      <c r="BQ58" s="68"/>
      <c r="BR58" s="68"/>
      <c r="BS58" s="68"/>
      <c r="BT58" s="68"/>
      <c r="BU58" s="68"/>
      <c r="BV58" s="68"/>
      <c r="BW58" s="68"/>
      <c r="BX58" s="68"/>
      <c r="BY58" s="68"/>
      <c r="BZ58" s="68"/>
    </row>
    <row r="59" spans="2:78" s="25" customFormat="1" ht="15" customHeight="1" x14ac:dyDescent="0.1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N59" s="68"/>
      <c r="BO59" s="68"/>
      <c r="BP59" s="68"/>
      <c r="BQ59" s="68"/>
      <c r="BR59" s="68"/>
      <c r="BS59" s="68"/>
      <c r="BT59" s="68"/>
      <c r="BU59" s="68"/>
      <c r="BV59" s="68"/>
      <c r="BW59" s="68"/>
      <c r="BX59" s="68"/>
      <c r="BY59" s="68"/>
      <c r="BZ59" s="68"/>
    </row>
    <row r="60" spans="2:78" s="25" customFormat="1" ht="15" customHeight="1" x14ac:dyDescent="0.15">
      <c r="B60" s="24"/>
      <c r="C60" s="24" t="s">
        <v>156</v>
      </c>
      <c r="D60" s="24" t="s">
        <v>176</v>
      </c>
      <c r="E60" s="24"/>
      <c r="F60" s="24"/>
      <c r="G60" s="24"/>
      <c r="H60" s="24"/>
      <c r="I60" s="24"/>
      <c r="J60" s="24"/>
      <c r="K60" s="24"/>
      <c r="L60" s="24" t="s">
        <v>158</v>
      </c>
      <c r="M60" s="24"/>
      <c r="N60" s="24" t="s">
        <v>177</v>
      </c>
      <c r="O60" s="24"/>
      <c r="P60" s="24"/>
      <c r="Q60" s="24"/>
      <c r="R60" s="24"/>
      <c r="S60" s="24"/>
      <c r="T60" s="24"/>
      <c r="U60" s="24"/>
      <c r="V60" s="24"/>
      <c r="W60" s="24"/>
      <c r="X60" s="24"/>
      <c r="Y60" s="24"/>
      <c r="Z60" s="24"/>
      <c r="AA60" s="24"/>
      <c r="AB60" s="24"/>
      <c r="AC60" s="24"/>
      <c r="AD60" s="24"/>
      <c r="AE60" s="24"/>
      <c r="AF60" s="24"/>
      <c r="AH60" s="24" t="s">
        <v>160</v>
      </c>
      <c r="AI60" s="24"/>
      <c r="AJ60" s="24" t="s">
        <v>178</v>
      </c>
      <c r="AK60" s="24"/>
      <c r="AL60" s="24"/>
      <c r="AM60" s="24"/>
      <c r="AO60" s="24"/>
      <c r="AQ60" s="24"/>
      <c r="AR60" s="24"/>
      <c r="AS60" s="24"/>
      <c r="AT60" s="24"/>
      <c r="AU60" s="24"/>
      <c r="AV60" s="24"/>
      <c r="AW60" s="24"/>
      <c r="AX60" s="24"/>
      <c r="AY60" s="24"/>
      <c r="AZ60" s="24"/>
      <c r="BA60" s="24"/>
      <c r="BB60" s="24"/>
      <c r="BC60" s="24"/>
      <c r="BD60" s="24"/>
      <c r="BE60" s="24"/>
      <c r="BF60" s="24"/>
      <c r="BG60" s="24"/>
      <c r="BH60" s="24"/>
      <c r="BI60" s="24"/>
      <c r="BJ60" s="24"/>
      <c r="BK60" s="24"/>
      <c r="BN60" s="68"/>
      <c r="BO60" s="68"/>
      <c r="BP60" s="68"/>
      <c r="BQ60" s="68"/>
      <c r="BR60" s="68"/>
      <c r="BS60" s="68"/>
      <c r="BT60" s="68"/>
      <c r="BU60" s="68"/>
      <c r="BV60" s="68"/>
      <c r="BW60" s="68"/>
      <c r="BX60" s="68"/>
      <c r="BY60" s="68"/>
      <c r="BZ60" s="68"/>
    </row>
    <row r="61" spans="2:78" s="25" customFormat="1" ht="15" customHeight="1" x14ac:dyDescent="0.2">
      <c r="B61" s="24"/>
      <c r="C61" s="24" t="s">
        <v>179</v>
      </c>
      <c r="D61" s="24"/>
      <c r="E61" s="24"/>
      <c r="F61" s="24"/>
      <c r="G61" s="24"/>
      <c r="H61" s="24"/>
      <c r="I61" s="24"/>
      <c r="J61" s="24"/>
      <c r="K61" s="24"/>
      <c r="L61" s="24"/>
      <c r="M61" s="24"/>
      <c r="N61" s="24"/>
      <c r="O61" s="24"/>
      <c r="P61" s="24"/>
      <c r="Q61" s="24"/>
      <c r="R61" s="24"/>
      <c r="S61" s="24"/>
      <c r="T61" s="24"/>
      <c r="U61" s="24"/>
      <c r="V61" s="24"/>
      <c r="W61" s="24"/>
      <c r="X61" s="24"/>
      <c r="Y61" s="24"/>
      <c r="Z61" s="24"/>
      <c r="AB61" s="24"/>
      <c r="AC61" s="24"/>
      <c r="AD61" s="24"/>
      <c r="AE61" s="24"/>
      <c r="AF61" s="24"/>
      <c r="AG61" s="24"/>
      <c r="AH61" s="24"/>
      <c r="AI61" s="24"/>
      <c r="AJ61" s="24"/>
      <c r="AK61" s="24"/>
      <c r="AL61" s="24"/>
      <c r="AM61" s="24"/>
      <c r="AN61" s="228" t="s">
        <v>163</v>
      </c>
      <c r="AO61" s="228"/>
      <c r="AP61" s="228"/>
      <c r="AQ61" s="24"/>
      <c r="AR61" s="24"/>
      <c r="AS61" s="24"/>
      <c r="AT61" s="24"/>
      <c r="AU61" s="24"/>
      <c r="AV61" s="24"/>
      <c r="AW61" s="24"/>
      <c r="AX61" s="24"/>
      <c r="AY61" s="24"/>
      <c r="AZ61" s="24"/>
      <c r="BA61" s="24"/>
      <c r="BB61" s="24"/>
      <c r="BC61" s="24"/>
      <c r="BD61" s="24"/>
      <c r="BE61" s="24"/>
      <c r="BF61" s="24"/>
      <c r="BG61" s="24"/>
      <c r="BH61" s="24"/>
      <c r="BI61" s="24"/>
      <c r="BJ61" s="24"/>
      <c r="BK61" s="24"/>
      <c r="BN61" s="68"/>
      <c r="BO61" s="68"/>
      <c r="BP61" s="68"/>
      <c r="BQ61" s="68"/>
      <c r="BR61" s="68"/>
      <c r="BS61" s="68"/>
      <c r="BT61" s="68"/>
      <c r="BU61" s="68"/>
      <c r="BV61" s="68"/>
      <c r="BW61" s="68"/>
      <c r="BX61" s="68"/>
      <c r="BY61" s="68"/>
      <c r="BZ61" s="68"/>
    </row>
    <row r="62" spans="2:78" s="25" customFormat="1" ht="15" customHeight="1" x14ac:dyDescent="0.15">
      <c r="B62" s="24"/>
      <c r="C62" s="220" t="s">
        <v>180</v>
      </c>
      <c r="D62" s="221"/>
      <c r="E62" s="221"/>
      <c r="F62" s="221"/>
      <c r="G62" s="221"/>
      <c r="H62" s="222"/>
      <c r="I62" s="226" t="s">
        <v>181</v>
      </c>
      <c r="J62" s="214"/>
      <c r="K62" s="214"/>
      <c r="L62" s="214"/>
      <c r="M62" s="214"/>
      <c r="N62" s="214"/>
      <c r="O62" s="214"/>
      <c r="P62" s="214"/>
      <c r="Q62" s="214"/>
      <c r="R62" s="215"/>
      <c r="S62" s="220" t="s">
        <v>182</v>
      </c>
      <c r="T62" s="221"/>
      <c r="U62" s="221"/>
      <c r="V62" s="221"/>
      <c r="W62" s="221"/>
      <c r="X62" s="221"/>
      <c r="Y62" s="221"/>
      <c r="Z62" s="222"/>
      <c r="AA62" s="235" t="s">
        <v>183</v>
      </c>
      <c r="AB62" s="221"/>
      <c r="AC62" s="221"/>
      <c r="AD62" s="221"/>
      <c r="AE62" s="221"/>
      <c r="AF62" s="221"/>
      <c r="AG62" s="221"/>
      <c r="AH62" s="222"/>
      <c r="AI62" s="235" t="s">
        <v>184</v>
      </c>
      <c r="AJ62" s="221"/>
      <c r="AK62" s="221"/>
      <c r="AL62" s="221"/>
      <c r="AM62" s="221"/>
      <c r="AN62" s="221"/>
      <c r="AO62" s="221"/>
      <c r="AP62" s="222"/>
      <c r="AQ62" s="24"/>
      <c r="AR62" s="24"/>
      <c r="AS62" s="24"/>
      <c r="AT62" s="24"/>
      <c r="AU62" s="24"/>
      <c r="AV62" s="24"/>
      <c r="AW62" s="24"/>
      <c r="AX62" s="24"/>
      <c r="AY62" s="24"/>
      <c r="AZ62" s="24"/>
      <c r="BA62" s="24"/>
      <c r="BB62" s="24"/>
      <c r="BC62" s="24"/>
      <c r="BD62" s="24"/>
      <c r="BE62" s="24"/>
      <c r="BF62" s="24"/>
      <c r="BG62" s="24"/>
      <c r="BH62" s="24"/>
      <c r="BI62" s="24"/>
      <c r="BJ62" s="24"/>
      <c r="BK62" s="24"/>
      <c r="BN62" s="68"/>
      <c r="BO62" s="68"/>
      <c r="BP62" s="68"/>
      <c r="BQ62" s="68"/>
      <c r="BR62" s="68"/>
      <c r="BS62" s="68"/>
      <c r="BT62" s="68"/>
      <c r="BU62" s="68"/>
      <c r="BV62" s="68"/>
      <c r="BW62" s="68"/>
      <c r="BX62" s="68"/>
      <c r="BY62" s="68"/>
      <c r="BZ62" s="68"/>
    </row>
    <row r="63" spans="2:78" s="25" customFormat="1" ht="15" customHeight="1" x14ac:dyDescent="0.15">
      <c r="B63" s="24"/>
      <c r="C63" s="223"/>
      <c r="D63" s="224"/>
      <c r="E63" s="224"/>
      <c r="F63" s="224"/>
      <c r="G63" s="224"/>
      <c r="H63" s="225"/>
      <c r="I63" s="226" t="s">
        <v>167</v>
      </c>
      <c r="J63" s="214"/>
      <c r="K63" s="214"/>
      <c r="L63" s="214"/>
      <c r="M63" s="215"/>
      <c r="N63" s="226" t="s">
        <v>168</v>
      </c>
      <c r="O63" s="214"/>
      <c r="P63" s="214"/>
      <c r="Q63" s="214"/>
      <c r="R63" s="215"/>
      <c r="S63" s="223"/>
      <c r="T63" s="224"/>
      <c r="U63" s="224"/>
      <c r="V63" s="224"/>
      <c r="W63" s="224"/>
      <c r="X63" s="224"/>
      <c r="Y63" s="224"/>
      <c r="Z63" s="225"/>
      <c r="AA63" s="223"/>
      <c r="AB63" s="224"/>
      <c r="AC63" s="224"/>
      <c r="AD63" s="224"/>
      <c r="AE63" s="224"/>
      <c r="AF63" s="224"/>
      <c r="AG63" s="224"/>
      <c r="AH63" s="225"/>
      <c r="AI63" s="223"/>
      <c r="AJ63" s="224"/>
      <c r="AK63" s="224"/>
      <c r="AL63" s="224"/>
      <c r="AM63" s="224"/>
      <c r="AN63" s="224"/>
      <c r="AO63" s="224"/>
      <c r="AP63" s="225"/>
      <c r="AQ63" s="24"/>
      <c r="AR63" s="24"/>
      <c r="AS63" s="24"/>
      <c r="AT63" s="24"/>
      <c r="AU63" s="24"/>
      <c r="AV63" s="24"/>
      <c r="AW63" s="24"/>
      <c r="AX63" s="24"/>
      <c r="AY63" s="24"/>
      <c r="AZ63" s="24"/>
      <c r="BA63" s="24"/>
      <c r="BB63" s="24"/>
      <c r="BC63" s="24"/>
      <c r="BD63" s="24"/>
      <c r="BE63" s="24"/>
      <c r="BF63" s="24"/>
      <c r="BG63" s="24"/>
      <c r="BH63" s="24"/>
      <c r="BI63" s="24"/>
      <c r="BJ63" s="24"/>
      <c r="BK63" s="24"/>
      <c r="BN63" s="68"/>
      <c r="BO63" s="68"/>
      <c r="BP63" s="68"/>
      <c r="BQ63" s="68"/>
      <c r="BR63" s="68"/>
      <c r="BS63" s="68"/>
      <c r="BT63" s="68"/>
      <c r="BU63" s="68"/>
      <c r="BV63" s="68"/>
      <c r="BW63" s="68"/>
      <c r="BX63" s="68"/>
      <c r="BY63" s="68"/>
      <c r="BZ63" s="68"/>
    </row>
    <row r="64" spans="2:78" s="25" customFormat="1" ht="15" customHeight="1" x14ac:dyDescent="0.15">
      <c r="B64" s="24"/>
      <c r="C64" s="220" t="s">
        <v>185</v>
      </c>
      <c r="D64" s="221"/>
      <c r="E64" s="221"/>
      <c r="F64" s="221"/>
      <c r="G64" s="221"/>
      <c r="H64" s="222"/>
      <c r="I64" s="226">
        <v>0</v>
      </c>
      <c r="J64" s="214"/>
      <c r="K64" s="214"/>
      <c r="L64" s="214"/>
      <c r="M64" s="215"/>
      <c r="N64" s="213">
        <v>1299999</v>
      </c>
      <c r="O64" s="229"/>
      <c r="P64" s="229"/>
      <c r="Q64" s="229"/>
      <c r="R64" s="230"/>
      <c r="S64" s="227" t="s">
        <v>186</v>
      </c>
      <c r="T64" s="217"/>
      <c r="U64" s="217"/>
      <c r="V64" s="217"/>
      <c r="W64" s="217"/>
      <c r="X64" s="217"/>
      <c r="Y64" s="217"/>
      <c r="Z64" s="218"/>
      <c r="AA64" s="227" t="s">
        <v>187</v>
      </c>
      <c r="AB64" s="217"/>
      <c r="AC64" s="217"/>
      <c r="AD64" s="217"/>
      <c r="AE64" s="217"/>
      <c r="AF64" s="217"/>
      <c r="AG64" s="217"/>
      <c r="AH64" s="218"/>
      <c r="AI64" s="227" t="s">
        <v>188</v>
      </c>
      <c r="AJ64" s="217"/>
      <c r="AK64" s="217"/>
      <c r="AL64" s="217"/>
      <c r="AM64" s="217"/>
      <c r="AN64" s="217"/>
      <c r="AO64" s="217"/>
      <c r="AP64" s="218"/>
      <c r="AQ64" s="24"/>
      <c r="AR64" s="24"/>
      <c r="AS64" s="24"/>
      <c r="AT64" s="24"/>
      <c r="AU64" s="24"/>
      <c r="AV64" s="24"/>
      <c r="AW64" s="24"/>
      <c r="AX64" s="24"/>
      <c r="AY64" s="24"/>
      <c r="AZ64" s="24"/>
      <c r="BA64" s="24"/>
      <c r="BB64" s="24"/>
      <c r="BC64" s="24"/>
      <c r="BD64" s="24"/>
      <c r="BE64" s="24"/>
      <c r="BF64" s="24"/>
      <c r="BG64" s="24"/>
      <c r="BH64" s="24"/>
      <c r="BI64" s="24"/>
      <c r="BJ64" s="24"/>
      <c r="BK64" s="24"/>
      <c r="BN64" s="68"/>
      <c r="BO64" s="68"/>
      <c r="BP64" s="68"/>
      <c r="BQ64" s="68"/>
      <c r="BR64" s="68"/>
      <c r="BS64" s="68"/>
      <c r="BT64" s="68"/>
      <c r="BU64" s="68"/>
      <c r="BV64" s="68"/>
      <c r="BW64" s="68"/>
      <c r="BX64" s="68"/>
      <c r="BY64" s="68"/>
      <c r="BZ64" s="68"/>
    </row>
    <row r="65" spans="1:85" s="25" customFormat="1" ht="15" customHeight="1" x14ac:dyDescent="0.15">
      <c r="B65" s="24"/>
      <c r="C65" s="231"/>
      <c r="D65" s="232"/>
      <c r="E65" s="232"/>
      <c r="F65" s="232"/>
      <c r="G65" s="232"/>
      <c r="H65" s="233"/>
      <c r="I65" s="213">
        <v>1300000</v>
      </c>
      <c r="J65" s="229"/>
      <c r="K65" s="229"/>
      <c r="L65" s="229"/>
      <c r="M65" s="230"/>
      <c r="N65" s="213">
        <v>4099999</v>
      </c>
      <c r="O65" s="229"/>
      <c r="P65" s="229"/>
      <c r="Q65" s="229"/>
      <c r="R65" s="230"/>
      <c r="S65" s="227" t="s">
        <v>189</v>
      </c>
      <c r="T65" s="217"/>
      <c r="U65" s="217"/>
      <c r="V65" s="217"/>
      <c r="W65" s="217"/>
      <c r="X65" s="217"/>
      <c r="Y65" s="217"/>
      <c r="Z65" s="218"/>
      <c r="AA65" s="227" t="s">
        <v>190</v>
      </c>
      <c r="AB65" s="217"/>
      <c r="AC65" s="217"/>
      <c r="AD65" s="217"/>
      <c r="AE65" s="217"/>
      <c r="AF65" s="217"/>
      <c r="AG65" s="217"/>
      <c r="AH65" s="218"/>
      <c r="AI65" s="227" t="s">
        <v>191</v>
      </c>
      <c r="AJ65" s="217"/>
      <c r="AK65" s="217"/>
      <c r="AL65" s="217"/>
      <c r="AM65" s="217"/>
      <c r="AN65" s="217"/>
      <c r="AO65" s="217"/>
      <c r="AP65" s="218"/>
      <c r="AQ65" s="24"/>
      <c r="AR65" s="24"/>
      <c r="AS65" s="24"/>
      <c r="AT65" s="24"/>
      <c r="AU65" s="24"/>
      <c r="AV65" s="24"/>
      <c r="AW65" s="24"/>
      <c r="AX65" s="24"/>
      <c r="AY65" s="24"/>
      <c r="AZ65" s="24"/>
      <c r="BA65" s="24"/>
      <c r="BB65" s="24"/>
      <c r="BC65" s="24"/>
      <c r="BD65" s="24"/>
      <c r="BE65" s="24"/>
      <c r="BF65" s="24"/>
      <c r="BG65" s="24"/>
      <c r="BH65" s="24"/>
      <c r="BI65" s="24"/>
      <c r="BJ65" s="24"/>
      <c r="BK65" s="24"/>
      <c r="BN65" s="68"/>
      <c r="BO65" s="68"/>
      <c r="BP65" s="68"/>
      <c r="BQ65" s="68"/>
      <c r="BR65" s="68"/>
      <c r="BS65" s="68"/>
      <c r="BT65" s="68"/>
      <c r="BU65" s="68"/>
      <c r="BV65" s="68"/>
      <c r="BW65" s="68"/>
      <c r="BX65" s="68"/>
      <c r="BY65" s="68"/>
      <c r="BZ65" s="68"/>
    </row>
    <row r="66" spans="1:85" s="25" customFormat="1" ht="15" customHeight="1" x14ac:dyDescent="0.15">
      <c r="B66" s="24"/>
      <c r="C66" s="231"/>
      <c r="D66" s="232"/>
      <c r="E66" s="232"/>
      <c r="F66" s="232"/>
      <c r="G66" s="232"/>
      <c r="H66" s="233"/>
      <c r="I66" s="213">
        <v>4100000</v>
      </c>
      <c r="J66" s="229"/>
      <c r="K66" s="229"/>
      <c r="L66" s="229"/>
      <c r="M66" s="230"/>
      <c r="N66" s="213">
        <v>7699999</v>
      </c>
      <c r="O66" s="229"/>
      <c r="P66" s="229"/>
      <c r="Q66" s="229"/>
      <c r="R66" s="230"/>
      <c r="S66" s="227" t="s">
        <v>192</v>
      </c>
      <c r="T66" s="217"/>
      <c r="U66" s="217"/>
      <c r="V66" s="217"/>
      <c r="W66" s="217"/>
      <c r="X66" s="217"/>
      <c r="Y66" s="217"/>
      <c r="Z66" s="218"/>
      <c r="AA66" s="227" t="s">
        <v>193</v>
      </c>
      <c r="AB66" s="217"/>
      <c r="AC66" s="217"/>
      <c r="AD66" s="217"/>
      <c r="AE66" s="217"/>
      <c r="AF66" s="217"/>
      <c r="AG66" s="217"/>
      <c r="AH66" s="218"/>
      <c r="AI66" s="227" t="s">
        <v>194</v>
      </c>
      <c r="AJ66" s="217"/>
      <c r="AK66" s="217"/>
      <c r="AL66" s="217"/>
      <c r="AM66" s="217"/>
      <c r="AN66" s="217"/>
      <c r="AO66" s="217"/>
      <c r="AP66" s="218"/>
      <c r="AQ66" s="24"/>
      <c r="AR66" s="24"/>
      <c r="AS66" s="24"/>
      <c r="AT66" s="24"/>
      <c r="AU66" s="24"/>
      <c r="AV66" s="24"/>
      <c r="AW66" s="24"/>
      <c r="AX66" s="24"/>
      <c r="AY66" s="24"/>
      <c r="AZ66" s="24"/>
      <c r="BA66" s="24"/>
      <c r="BB66" s="24"/>
      <c r="BC66" s="24"/>
      <c r="BD66" s="24"/>
      <c r="BE66" s="24"/>
      <c r="BF66" s="24"/>
      <c r="BG66" s="24"/>
      <c r="BH66" s="24"/>
      <c r="BI66" s="24"/>
      <c r="BJ66" s="24"/>
      <c r="BK66" s="24"/>
      <c r="BN66" s="68"/>
      <c r="BO66" s="68"/>
      <c r="BP66" s="68"/>
      <c r="BQ66" s="68"/>
      <c r="BR66" s="68"/>
      <c r="BS66" s="68"/>
      <c r="BT66" s="68"/>
      <c r="BU66" s="68"/>
      <c r="BV66" s="68"/>
      <c r="BW66" s="68"/>
      <c r="BX66" s="68"/>
      <c r="BY66" s="68"/>
      <c r="BZ66" s="68"/>
    </row>
    <row r="67" spans="1:85" s="25" customFormat="1" ht="15" customHeight="1" x14ac:dyDescent="0.15">
      <c r="B67" s="24"/>
      <c r="C67" s="231"/>
      <c r="D67" s="232"/>
      <c r="E67" s="232"/>
      <c r="F67" s="232"/>
      <c r="G67" s="232"/>
      <c r="H67" s="233"/>
      <c r="I67" s="213">
        <v>7700000</v>
      </c>
      <c r="J67" s="229"/>
      <c r="K67" s="229"/>
      <c r="L67" s="229"/>
      <c r="M67" s="230"/>
      <c r="N67" s="213">
        <v>9999999</v>
      </c>
      <c r="O67" s="229"/>
      <c r="P67" s="229"/>
      <c r="Q67" s="229"/>
      <c r="R67" s="230"/>
      <c r="S67" s="227" t="s">
        <v>195</v>
      </c>
      <c r="T67" s="217"/>
      <c r="U67" s="217"/>
      <c r="V67" s="217"/>
      <c r="W67" s="217"/>
      <c r="X67" s="217"/>
      <c r="Y67" s="217"/>
      <c r="Z67" s="218"/>
      <c r="AA67" s="227" t="s">
        <v>196</v>
      </c>
      <c r="AB67" s="217"/>
      <c r="AC67" s="217"/>
      <c r="AD67" s="217"/>
      <c r="AE67" s="217"/>
      <c r="AF67" s="217"/>
      <c r="AG67" s="217"/>
      <c r="AH67" s="218"/>
      <c r="AI67" s="227" t="s">
        <v>197</v>
      </c>
      <c r="AJ67" s="217"/>
      <c r="AK67" s="217"/>
      <c r="AL67" s="217"/>
      <c r="AM67" s="217"/>
      <c r="AN67" s="217"/>
      <c r="AO67" s="217"/>
      <c r="AP67" s="218"/>
      <c r="AQ67" s="24"/>
      <c r="AR67" s="24"/>
      <c r="AS67" s="24"/>
      <c r="AT67" s="24"/>
      <c r="AU67" s="24"/>
      <c r="AV67" s="24"/>
      <c r="AW67" s="24"/>
      <c r="AX67" s="24"/>
      <c r="AY67" s="24"/>
      <c r="AZ67" s="24"/>
      <c r="BA67" s="24"/>
      <c r="BB67" s="24"/>
      <c r="BC67" s="24"/>
      <c r="BD67" s="24"/>
      <c r="BE67" s="24"/>
      <c r="BF67" s="24"/>
      <c r="BG67" s="24"/>
      <c r="BH67" s="24"/>
      <c r="BI67" s="24"/>
      <c r="BJ67" s="24"/>
      <c r="BK67" s="24"/>
      <c r="BN67" s="68"/>
      <c r="BO67" s="68"/>
      <c r="BP67" s="68"/>
      <c r="BQ67" s="68"/>
      <c r="BR67" s="68"/>
      <c r="BS67" s="68"/>
      <c r="BT67" s="68"/>
      <c r="BU67" s="68"/>
      <c r="BV67" s="68"/>
      <c r="BW67" s="68"/>
      <c r="BX67" s="68"/>
      <c r="BY67" s="68"/>
      <c r="BZ67" s="68"/>
    </row>
    <row r="68" spans="1:85" s="25" customFormat="1" ht="15" customHeight="1" x14ac:dyDescent="0.15">
      <c r="B68" s="24"/>
      <c r="C68" s="223"/>
      <c r="D68" s="224"/>
      <c r="E68" s="224"/>
      <c r="F68" s="224"/>
      <c r="G68" s="224"/>
      <c r="H68" s="225"/>
      <c r="I68" s="213">
        <v>10000000</v>
      </c>
      <c r="J68" s="229"/>
      <c r="K68" s="229"/>
      <c r="L68" s="229"/>
      <c r="M68" s="230"/>
      <c r="N68" s="226"/>
      <c r="O68" s="214"/>
      <c r="P68" s="214"/>
      <c r="Q68" s="214"/>
      <c r="R68" s="215"/>
      <c r="S68" s="227" t="s">
        <v>198</v>
      </c>
      <c r="T68" s="217"/>
      <c r="U68" s="217"/>
      <c r="V68" s="217"/>
      <c r="W68" s="217"/>
      <c r="X68" s="217"/>
      <c r="Y68" s="217"/>
      <c r="Z68" s="218"/>
      <c r="AA68" s="227" t="s">
        <v>199</v>
      </c>
      <c r="AB68" s="217"/>
      <c r="AC68" s="217"/>
      <c r="AD68" s="217"/>
      <c r="AE68" s="217"/>
      <c r="AF68" s="217"/>
      <c r="AG68" s="217"/>
      <c r="AH68" s="218"/>
      <c r="AI68" s="227" t="s">
        <v>200</v>
      </c>
      <c r="AJ68" s="217"/>
      <c r="AK68" s="217"/>
      <c r="AL68" s="217"/>
      <c r="AM68" s="217"/>
      <c r="AN68" s="217"/>
      <c r="AO68" s="217"/>
      <c r="AP68" s="218"/>
      <c r="AQ68" s="24"/>
      <c r="AR68" s="24"/>
      <c r="AS68" s="24"/>
      <c r="AT68" s="24"/>
      <c r="AU68" s="24"/>
      <c r="AV68" s="24"/>
      <c r="AW68" s="24"/>
      <c r="AX68" s="24"/>
      <c r="AY68" s="24"/>
      <c r="AZ68" s="24"/>
      <c r="BA68" s="24"/>
      <c r="BB68" s="24"/>
      <c r="BC68" s="24"/>
      <c r="BD68" s="24"/>
      <c r="BE68" s="24"/>
      <c r="BF68" s="24"/>
      <c r="BG68" s="24"/>
      <c r="BH68" s="24"/>
      <c r="BI68" s="24"/>
      <c r="BJ68" s="24"/>
      <c r="BK68" s="24"/>
      <c r="BN68" s="68"/>
      <c r="BO68" s="68"/>
      <c r="BP68" s="68"/>
      <c r="BQ68" s="68"/>
      <c r="BR68" s="68"/>
      <c r="BS68" s="68"/>
      <c r="BT68" s="68"/>
      <c r="BU68" s="68"/>
      <c r="BV68" s="68"/>
      <c r="BW68" s="68"/>
      <c r="BX68" s="68"/>
      <c r="BY68" s="68"/>
      <c r="BZ68" s="68"/>
    </row>
    <row r="69" spans="1:85" s="25" customFormat="1" ht="15" customHeight="1" x14ac:dyDescent="0.15">
      <c r="B69" s="24"/>
      <c r="C69" s="220" t="s">
        <v>201</v>
      </c>
      <c r="D69" s="221"/>
      <c r="E69" s="221"/>
      <c r="F69" s="221"/>
      <c r="G69" s="221"/>
      <c r="H69" s="222"/>
      <c r="I69" s="226">
        <v>0</v>
      </c>
      <c r="J69" s="214"/>
      <c r="K69" s="214"/>
      <c r="L69" s="214"/>
      <c r="M69" s="215"/>
      <c r="N69" s="213">
        <v>3299999</v>
      </c>
      <c r="O69" s="214"/>
      <c r="P69" s="214"/>
      <c r="Q69" s="214"/>
      <c r="R69" s="215"/>
      <c r="S69" s="227" t="s">
        <v>202</v>
      </c>
      <c r="T69" s="217"/>
      <c r="U69" s="217"/>
      <c r="V69" s="217"/>
      <c r="W69" s="217"/>
      <c r="X69" s="217"/>
      <c r="Y69" s="217"/>
      <c r="Z69" s="218"/>
      <c r="AA69" s="227" t="s">
        <v>203</v>
      </c>
      <c r="AB69" s="217"/>
      <c r="AC69" s="217"/>
      <c r="AD69" s="217"/>
      <c r="AE69" s="217"/>
      <c r="AF69" s="217"/>
      <c r="AG69" s="217"/>
      <c r="AH69" s="218"/>
      <c r="AI69" s="227" t="s">
        <v>204</v>
      </c>
      <c r="AJ69" s="217"/>
      <c r="AK69" s="217"/>
      <c r="AL69" s="217"/>
      <c r="AM69" s="217"/>
      <c r="AN69" s="217"/>
      <c r="AO69" s="217"/>
      <c r="AP69" s="218"/>
      <c r="AQ69" s="24"/>
      <c r="AR69" s="24"/>
      <c r="AS69" s="24"/>
      <c r="AT69" s="24"/>
      <c r="AU69" s="24"/>
      <c r="AV69" s="24"/>
      <c r="AW69" s="24"/>
      <c r="AX69" s="24"/>
      <c r="AY69" s="24"/>
      <c r="AZ69" s="24"/>
      <c r="BA69" s="24"/>
      <c r="BB69" s="24"/>
      <c r="BC69" s="24"/>
      <c r="BD69" s="24"/>
      <c r="BE69" s="24"/>
      <c r="BF69" s="24"/>
      <c r="BG69" s="24"/>
      <c r="BH69" s="24"/>
      <c r="BI69" s="24"/>
      <c r="BJ69" s="24"/>
      <c r="BK69" s="24"/>
      <c r="BN69" s="68"/>
      <c r="BO69" s="68"/>
      <c r="BP69" s="68"/>
      <c r="BQ69" s="68"/>
      <c r="BR69" s="68"/>
      <c r="BS69" s="68"/>
      <c r="BT69" s="68"/>
      <c r="BU69" s="68"/>
      <c r="BV69" s="68"/>
      <c r="BW69" s="68"/>
      <c r="BX69" s="68"/>
      <c r="BY69" s="68"/>
      <c r="BZ69" s="68"/>
    </row>
    <row r="70" spans="1:85" s="25" customFormat="1" ht="15" customHeight="1" x14ac:dyDescent="0.15">
      <c r="B70" s="24"/>
      <c r="C70" s="231"/>
      <c r="D70" s="232"/>
      <c r="E70" s="232"/>
      <c r="F70" s="232"/>
      <c r="G70" s="232"/>
      <c r="H70" s="233"/>
      <c r="I70" s="213">
        <v>3300000</v>
      </c>
      <c r="J70" s="214"/>
      <c r="K70" s="214"/>
      <c r="L70" s="214"/>
      <c r="M70" s="215"/>
      <c r="N70" s="213">
        <v>4099999</v>
      </c>
      <c r="O70" s="214"/>
      <c r="P70" s="214"/>
      <c r="Q70" s="214"/>
      <c r="R70" s="215"/>
      <c r="S70" s="227" t="s">
        <v>189</v>
      </c>
      <c r="T70" s="217"/>
      <c r="U70" s="217"/>
      <c r="V70" s="217"/>
      <c r="W70" s="217"/>
      <c r="X70" s="217"/>
      <c r="Y70" s="217"/>
      <c r="Z70" s="218"/>
      <c r="AA70" s="227" t="s">
        <v>190</v>
      </c>
      <c r="AB70" s="217"/>
      <c r="AC70" s="217"/>
      <c r="AD70" s="217"/>
      <c r="AE70" s="217"/>
      <c r="AF70" s="217"/>
      <c r="AG70" s="217"/>
      <c r="AH70" s="218"/>
      <c r="AI70" s="227" t="s">
        <v>191</v>
      </c>
      <c r="AJ70" s="217"/>
      <c r="AK70" s="217"/>
      <c r="AL70" s="217"/>
      <c r="AM70" s="217"/>
      <c r="AN70" s="217"/>
      <c r="AO70" s="217"/>
      <c r="AP70" s="218"/>
      <c r="AQ70" s="24"/>
      <c r="AR70" s="24"/>
      <c r="AS70" s="24"/>
      <c r="AT70" s="24"/>
      <c r="AU70" s="24"/>
      <c r="AV70" s="24"/>
      <c r="AW70" s="24"/>
      <c r="AX70" s="24"/>
      <c r="AY70" s="24"/>
      <c r="AZ70" s="24"/>
      <c r="BA70" s="24"/>
      <c r="BB70" s="24"/>
      <c r="BC70" s="24"/>
      <c r="BD70" s="24"/>
      <c r="BE70" s="24"/>
      <c r="BF70" s="24"/>
      <c r="BG70" s="24"/>
      <c r="BH70" s="24"/>
      <c r="BI70" s="24"/>
      <c r="BJ70" s="24"/>
      <c r="BK70" s="24"/>
      <c r="BN70" s="68"/>
      <c r="BO70" s="68"/>
      <c r="BP70" s="68"/>
      <c r="BQ70" s="68"/>
      <c r="BR70" s="68"/>
      <c r="BS70" s="68"/>
      <c r="BT70" s="68"/>
      <c r="BU70" s="68"/>
      <c r="BV70" s="68"/>
      <c r="BW70" s="68"/>
      <c r="BX70" s="68"/>
      <c r="BY70" s="68"/>
      <c r="BZ70" s="68"/>
    </row>
    <row r="71" spans="1:85" s="25" customFormat="1" ht="15" customHeight="1" x14ac:dyDescent="0.15">
      <c r="B71" s="24"/>
      <c r="C71" s="231"/>
      <c r="D71" s="232"/>
      <c r="E71" s="232"/>
      <c r="F71" s="232"/>
      <c r="G71" s="232"/>
      <c r="H71" s="233"/>
      <c r="I71" s="213">
        <v>4100000</v>
      </c>
      <c r="J71" s="214"/>
      <c r="K71" s="214"/>
      <c r="L71" s="214"/>
      <c r="M71" s="215"/>
      <c r="N71" s="213">
        <v>7699999</v>
      </c>
      <c r="O71" s="214"/>
      <c r="P71" s="214"/>
      <c r="Q71" s="214"/>
      <c r="R71" s="215"/>
      <c r="S71" s="227" t="s">
        <v>192</v>
      </c>
      <c r="T71" s="217"/>
      <c r="U71" s="217"/>
      <c r="V71" s="217"/>
      <c r="W71" s="217"/>
      <c r="X71" s="217"/>
      <c r="Y71" s="217"/>
      <c r="Z71" s="218"/>
      <c r="AA71" s="227" t="s">
        <v>193</v>
      </c>
      <c r="AB71" s="217"/>
      <c r="AC71" s="217"/>
      <c r="AD71" s="217"/>
      <c r="AE71" s="217"/>
      <c r="AF71" s="217"/>
      <c r="AG71" s="217"/>
      <c r="AH71" s="218"/>
      <c r="AI71" s="227" t="s">
        <v>194</v>
      </c>
      <c r="AJ71" s="217"/>
      <c r="AK71" s="217"/>
      <c r="AL71" s="217"/>
      <c r="AM71" s="217"/>
      <c r="AN71" s="217"/>
      <c r="AO71" s="217"/>
      <c r="AP71" s="218"/>
      <c r="AQ71" s="24"/>
      <c r="AR71" s="24"/>
      <c r="AS71" s="24"/>
      <c r="AT71" s="24"/>
      <c r="AU71" s="24"/>
      <c r="AV71" s="24"/>
      <c r="AW71" s="24"/>
      <c r="AX71" s="24"/>
      <c r="AY71" s="24"/>
      <c r="AZ71" s="24"/>
      <c r="BA71" s="24"/>
      <c r="BB71" s="24"/>
      <c r="BC71" s="24"/>
      <c r="BD71" s="24"/>
      <c r="BE71" s="24"/>
      <c r="BF71" s="24"/>
      <c r="BG71" s="24"/>
      <c r="BH71" s="24"/>
      <c r="BI71" s="24"/>
      <c r="BJ71" s="24"/>
      <c r="BK71" s="24"/>
      <c r="BN71" s="68"/>
      <c r="BO71" s="68"/>
      <c r="BP71" s="68"/>
      <c r="BQ71" s="68"/>
      <c r="BR71" s="68"/>
      <c r="BS71" s="68"/>
      <c r="BT71" s="68"/>
      <c r="BU71" s="68"/>
      <c r="BV71" s="68"/>
      <c r="BW71" s="68"/>
      <c r="BX71" s="68"/>
      <c r="BY71" s="68"/>
      <c r="BZ71" s="68"/>
    </row>
    <row r="72" spans="1:85" s="25" customFormat="1" ht="15" customHeight="1" x14ac:dyDescent="0.15">
      <c r="B72" s="24"/>
      <c r="C72" s="231"/>
      <c r="D72" s="232"/>
      <c r="E72" s="232"/>
      <c r="F72" s="232"/>
      <c r="G72" s="232"/>
      <c r="H72" s="233"/>
      <c r="I72" s="213">
        <v>7700000</v>
      </c>
      <c r="J72" s="214"/>
      <c r="K72" s="214"/>
      <c r="L72" s="214"/>
      <c r="M72" s="215"/>
      <c r="N72" s="213">
        <v>9999999</v>
      </c>
      <c r="O72" s="214"/>
      <c r="P72" s="214"/>
      <c r="Q72" s="214"/>
      <c r="R72" s="215"/>
      <c r="S72" s="227" t="s">
        <v>195</v>
      </c>
      <c r="T72" s="217"/>
      <c r="U72" s="217"/>
      <c r="V72" s="217"/>
      <c r="W72" s="217"/>
      <c r="X72" s="217"/>
      <c r="Y72" s="217"/>
      <c r="Z72" s="218"/>
      <c r="AA72" s="227" t="s">
        <v>196</v>
      </c>
      <c r="AB72" s="217"/>
      <c r="AC72" s="217"/>
      <c r="AD72" s="217"/>
      <c r="AE72" s="217"/>
      <c r="AF72" s="217"/>
      <c r="AG72" s="217"/>
      <c r="AH72" s="218"/>
      <c r="AI72" s="227" t="s">
        <v>197</v>
      </c>
      <c r="AJ72" s="217"/>
      <c r="AK72" s="217"/>
      <c r="AL72" s="217"/>
      <c r="AM72" s="217"/>
      <c r="AN72" s="217"/>
      <c r="AO72" s="217"/>
      <c r="AP72" s="218"/>
      <c r="AQ72" s="24"/>
      <c r="AR72" s="24"/>
      <c r="AS72" s="24"/>
      <c r="AT72" s="24"/>
      <c r="AU72" s="24"/>
      <c r="AV72" s="24"/>
      <c r="AW72" s="24"/>
      <c r="AX72" s="24"/>
      <c r="AY72" s="24"/>
      <c r="AZ72" s="24"/>
      <c r="BA72" s="24"/>
      <c r="BB72" s="24"/>
      <c r="BC72" s="24"/>
      <c r="BD72" s="24"/>
      <c r="BE72" s="24"/>
      <c r="BF72" s="24"/>
      <c r="BG72" s="24"/>
      <c r="BH72" s="24"/>
      <c r="BI72" s="24"/>
      <c r="BJ72" s="24"/>
      <c r="BK72" s="24"/>
      <c r="BN72" s="68"/>
      <c r="BO72" s="68"/>
      <c r="BP72" s="68"/>
      <c r="BQ72" s="68"/>
      <c r="BR72" s="68"/>
      <c r="BS72" s="68"/>
      <c r="BT72" s="68"/>
      <c r="BU72" s="68"/>
      <c r="BV72" s="68"/>
      <c r="BW72" s="68"/>
      <c r="BX72" s="68"/>
      <c r="BY72" s="68"/>
      <c r="BZ72" s="68"/>
    </row>
    <row r="73" spans="1:85" s="25" customFormat="1" ht="15" customHeight="1" x14ac:dyDescent="0.15">
      <c r="B73" s="24"/>
      <c r="C73" s="223"/>
      <c r="D73" s="224"/>
      <c r="E73" s="224"/>
      <c r="F73" s="224"/>
      <c r="G73" s="224"/>
      <c r="H73" s="225"/>
      <c r="I73" s="213">
        <v>10000000</v>
      </c>
      <c r="J73" s="214"/>
      <c r="K73" s="214"/>
      <c r="L73" s="214"/>
      <c r="M73" s="215"/>
      <c r="N73" s="226"/>
      <c r="O73" s="214"/>
      <c r="P73" s="214"/>
      <c r="Q73" s="214"/>
      <c r="R73" s="215"/>
      <c r="S73" s="227" t="s">
        <v>198</v>
      </c>
      <c r="T73" s="217"/>
      <c r="U73" s="217"/>
      <c r="V73" s="217"/>
      <c r="W73" s="217"/>
      <c r="X73" s="217"/>
      <c r="Y73" s="217"/>
      <c r="Z73" s="218"/>
      <c r="AA73" s="227" t="s">
        <v>199</v>
      </c>
      <c r="AB73" s="217"/>
      <c r="AC73" s="217"/>
      <c r="AD73" s="217"/>
      <c r="AE73" s="217"/>
      <c r="AF73" s="217"/>
      <c r="AG73" s="217"/>
      <c r="AH73" s="218"/>
      <c r="AI73" s="227" t="s">
        <v>200</v>
      </c>
      <c r="AJ73" s="217"/>
      <c r="AK73" s="217"/>
      <c r="AL73" s="217"/>
      <c r="AM73" s="217"/>
      <c r="AN73" s="217"/>
      <c r="AO73" s="217"/>
      <c r="AP73" s="218"/>
      <c r="AQ73" s="24"/>
      <c r="AR73" s="24"/>
      <c r="AS73" s="24"/>
      <c r="AT73" s="24"/>
      <c r="AU73" s="24"/>
      <c r="AV73" s="24"/>
      <c r="AW73" s="24"/>
      <c r="AX73" s="24"/>
      <c r="AY73" s="24"/>
      <c r="AZ73" s="24"/>
      <c r="BA73" s="24"/>
      <c r="BB73" s="24"/>
      <c r="BC73" s="24"/>
      <c r="BD73" s="24"/>
      <c r="BE73" s="24"/>
      <c r="BF73" s="24"/>
      <c r="BG73" s="24"/>
      <c r="BH73" s="24"/>
      <c r="BI73" s="24"/>
      <c r="BJ73" s="24"/>
      <c r="BK73" s="24"/>
      <c r="BN73" s="68"/>
      <c r="BO73" s="68"/>
      <c r="BP73" s="68"/>
      <c r="BQ73" s="68"/>
      <c r="BR73" s="68"/>
      <c r="BS73" s="68"/>
      <c r="BT73" s="68"/>
      <c r="BU73" s="68"/>
      <c r="BV73" s="68"/>
      <c r="BW73" s="68"/>
      <c r="BX73" s="68"/>
      <c r="BY73" s="68"/>
      <c r="BZ73" s="68"/>
    </row>
    <row r="74" spans="1:85" s="25" customFormat="1" ht="15" customHeight="1" x14ac:dyDescent="0.15">
      <c r="B74" s="24"/>
      <c r="C74" s="158" t="s">
        <v>205</v>
      </c>
      <c r="D74" s="159"/>
      <c r="E74" s="159"/>
      <c r="F74" s="159"/>
      <c r="G74" s="159"/>
      <c r="H74" s="159"/>
      <c r="I74" s="160"/>
      <c r="J74" s="159"/>
      <c r="K74" s="159"/>
      <c r="L74" s="159"/>
      <c r="M74" s="159"/>
      <c r="N74" s="159"/>
      <c r="O74" s="159"/>
      <c r="P74" s="159"/>
      <c r="Q74" s="159"/>
      <c r="R74" s="159"/>
      <c r="S74" s="158"/>
      <c r="T74" s="158"/>
      <c r="U74" s="158"/>
      <c r="V74" s="158"/>
      <c r="W74" s="158"/>
      <c r="X74" s="158"/>
      <c r="Y74" s="158"/>
      <c r="Z74" s="158"/>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N74" s="68"/>
      <c r="BO74" s="68"/>
      <c r="BP74" s="68"/>
      <c r="BQ74" s="68"/>
      <c r="BR74" s="68"/>
      <c r="BS74" s="68"/>
      <c r="BT74" s="68"/>
      <c r="BU74" s="68"/>
      <c r="BV74" s="68"/>
      <c r="BW74" s="68"/>
      <c r="BX74" s="68"/>
      <c r="BY74" s="68"/>
      <c r="BZ74" s="68"/>
    </row>
    <row r="75" spans="1:85" s="25" customFormat="1" ht="15" customHeight="1" x14ac:dyDescent="0.1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N75" s="68"/>
      <c r="BO75" s="68"/>
      <c r="BP75" s="68"/>
      <c r="BQ75" s="68"/>
      <c r="BR75" s="68"/>
      <c r="BS75" s="68"/>
      <c r="BT75" s="68"/>
      <c r="BU75" s="68"/>
      <c r="BV75" s="68"/>
      <c r="BW75" s="68"/>
      <c r="BX75" s="68"/>
      <c r="BY75" s="68"/>
      <c r="BZ75" s="68"/>
    </row>
    <row r="76" spans="1:85" s="25" customFormat="1" ht="15" customHeight="1" x14ac:dyDescent="0.15">
      <c r="B76" s="24"/>
      <c r="C76" s="24" t="s">
        <v>156</v>
      </c>
      <c r="D76" s="24" t="s">
        <v>206</v>
      </c>
      <c r="E76" s="24"/>
      <c r="F76" s="24"/>
      <c r="G76" s="24"/>
      <c r="H76" s="24"/>
      <c r="I76" s="24"/>
      <c r="J76" s="24"/>
      <c r="K76" s="24"/>
      <c r="L76" s="24"/>
      <c r="M76" s="24"/>
      <c r="N76" s="24"/>
      <c r="O76" s="24"/>
      <c r="P76" s="24"/>
      <c r="Q76" s="24"/>
      <c r="R76" s="24"/>
      <c r="S76" s="24"/>
      <c r="T76" s="24"/>
      <c r="U76" s="24"/>
      <c r="V76" s="24" t="s">
        <v>158</v>
      </c>
      <c r="W76" s="24"/>
      <c r="X76" s="24" t="s">
        <v>207</v>
      </c>
      <c r="Y76" s="24"/>
      <c r="Z76" s="24"/>
      <c r="AA76" s="24"/>
      <c r="AB76" s="24"/>
      <c r="AC76" s="24"/>
      <c r="AD76" s="24"/>
      <c r="AE76" s="24"/>
      <c r="AF76" s="24"/>
      <c r="AG76" s="24"/>
      <c r="AH76" s="24" t="s">
        <v>160</v>
      </c>
      <c r="AI76" s="24"/>
      <c r="AJ76" s="24" t="s">
        <v>208</v>
      </c>
      <c r="AK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N76" s="68"/>
      <c r="BO76" s="68"/>
      <c r="BP76" s="68"/>
      <c r="BQ76" s="68"/>
      <c r="BR76" s="68"/>
      <c r="BS76" s="68"/>
      <c r="BT76" s="68"/>
      <c r="BU76" s="68"/>
      <c r="BV76" s="68"/>
      <c r="BW76" s="68"/>
      <c r="BX76" s="68"/>
      <c r="BY76" s="49"/>
      <c r="BZ76" s="49"/>
      <c r="CA76" s="36"/>
      <c r="CB76" s="36"/>
      <c r="CC76" s="36"/>
      <c r="CD76" s="36"/>
      <c r="CE76" s="36"/>
      <c r="CF76" s="36"/>
    </row>
    <row r="77" spans="1:85" s="25" customFormat="1" ht="15" customHeight="1" x14ac:dyDescent="0.1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N77" s="68"/>
      <c r="BO77" s="68"/>
      <c r="BP77" s="68"/>
      <c r="BQ77" s="68"/>
      <c r="BR77" s="68"/>
      <c r="BS77" s="68"/>
      <c r="BT77" s="68"/>
      <c r="BU77" s="68"/>
      <c r="BV77" s="68"/>
      <c r="BW77" s="68"/>
      <c r="BX77" s="68"/>
      <c r="BY77" s="49"/>
      <c r="BZ77" s="49"/>
      <c r="CA77" s="36"/>
      <c r="CB77" s="36"/>
      <c r="CC77" s="36"/>
      <c r="CD77" s="36"/>
      <c r="CE77" s="36"/>
      <c r="CF77" s="36"/>
    </row>
    <row r="78" spans="1:85" s="35" customFormat="1" ht="15" customHeight="1" x14ac:dyDescent="0.15">
      <c r="A78" s="25"/>
      <c r="B78" s="24"/>
      <c r="C78" s="24" t="s">
        <v>156</v>
      </c>
      <c r="D78" s="24" t="s">
        <v>209</v>
      </c>
      <c r="E78" s="24"/>
      <c r="F78" s="24"/>
      <c r="G78" s="24"/>
      <c r="H78" s="24"/>
      <c r="I78" s="24"/>
      <c r="J78" s="24"/>
      <c r="K78" s="24"/>
      <c r="L78" s="24"/>
      <c r="M78" s="24"/>
      <c r="N78" s="24"/>
      <c r="O78" s="24"/>
      <c r="P78" s="24"/>
      <c r="Q78" s="24"/>
      <c r="R78" s="24"/>
      <c r="S78" s="24"/>
      <c r="T78" s="24"/>
      <c r="U78" s="24"/>
      <c r="V78" s="24" t="s">
        <v>158</v>
      </c>
      <c r="W78" s="25"/>
      <c r="X78" s="25"/>
      <c r="Y78" s="25"/>
      <c r="Z78" s="25"/>
      <c r="AA78" s="25"/>
      <c r="AB78" s="25"/>
      <c r="AC78" s="25"/>
      <c r="AD78" s="25"/>
      <c r="AE78" s="25"/>
      <c r="AF78" s="25"/>
      <c r="AG78" s="25"/>
      <c r="AH78" s="24" t="s">
        <v>160</v>
      </c>
      <c r="AI78" s="24"/>
      <c r="AJ78" s="24" t="s">
        <v>210</v>
      </c>
      <c r="AK78" s="24"/>
      <c r="AL78" s="24"/>
      <c r="AM78" s="24"/>
      <c r="AN78" s="24"/>
      <c r="AO78" s="24"/>
      <c r="AP78" s="24"/>
      <c r="AQ78" s="24"/>
      <c r="AR78" s="24"/>
      <c r="AS78" s="24"/>
      <c r="AT78" s="24"/>
      <c r="AU78" s="24"/>
      <c r="AV78" s="24"/>
      <c r="AW78" s="24"/>
      <c r="AX78" s="24"/>
      <c r="AY78" s="24"/>
      <c r="AZ78" s="24"/>
      <c r="BA78" s="24"/>
      <c r="BB78" s="24"/>
      <c r="BC78" s="24"/>
      <c r="BD78" s="24"/>
      <c r="BL78" s="36"/>
      <c r="BM78" s="36"/>
      <c r="BN78" s="49"/>
      <c r="BO78" s="49"/>
      <c r="BP78" s="49"/>
      <c r="BQ78" s="49"/>
      <c r="BR78" s="49"/>
      <c r="BS78" s="49"/>
      <c r="BT78" s="49"/>
      <c r="BU78" s="49"/>
      <c r="BV78" s="49"/>
      <c r="BW78" s="49"/>
      <c r="BX78" s="49"/>
      <c r="BY78" s="49"/>
      <c r="BZ78" s="49"/>
      <c r="CA78" s="36"/>
      <c r="CB78" s="36"/>
      <c r="CC78" s="36"/>
      <c r="CD78" s="36"/>
      <c r="CE78" s="36"/>
      <c r="CF78" s="36"/>
      <c r="CG78" s="36"/>
    </row>
    <row r="79" spans="1:85" s="35" customFormat="1" ht="15" customHeight="1" x14ac:dyDescent="0.2">
      <c r="A79" s="25"/>
      <c r="B79" s="24"/>
      <c r="C79" s="24" t="s">
        <v>211</v>
      </c>
      <c r="D79" s="24"/>
      <c r="E79" s="24"/>
      <c r="F79" s="24"/>
      <c r="G79" s="24"/>
      <c r="H79" s="24"/>
      <c r="I79" s="24"/>
      <c r="J79" s="24"/>
      <c r="K79" s="24"/>
      <c r="L79" s="24"/>
      <c r="M79" s="24"/>
      <c r="N79" s="24"/>
      <c r="O79" s="24"/>
      <c r="P79" s="24"/>
      <c r="Q79" s="24"/>
      <c r="R79" s="228" t="s">
        <v>163</v>
      </c>
      <c r="S79" s="228"/>
      <c r="T79" s="228"/>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L79" s="36"/>
      <c r="BM79" s="36"/>
      <c r="BN79" s="49"/>
      <c r="BO79" s="49"/>
      <c r="BP79" s="49"/>
      <c r="BQ79" s="49"/>
      <c r="BR79" s="49"/>
      <c r="BS79" s="49"/>
      <c r="BT79" s="49"/>
      <c r="BU79" s="49"/>
      <c r="BV79" s="49"/>
      <c r="BW79" s="49"/>
      <c r="BX79" s="49"/>
      <c r="BY79" s="49"/>
      <c r="BZ79" s="49"/>
      <c r="CA79" s="36"/>
      <c r="CB79" s="36"/>
      <c r="CC79" s="36"/>
      <c r="CD79" s="36"/>
      <c r="CE79" s="36"/>
      <c r="CF79" s="36"/>
      <c r="CG79" s="36"/>
    </row>
    <row r="80" spans="1:85" s="35" customFormat="1" ht="15" customHeight="1" x14ac:dyDescent="0.15">
      <c r="A80" s="25"/>
      <c r="B80" s="24"/>
      <c r="C80" s="219" t="s">
        <v>47</v>
      </c>
      <c r="D80" s="219"/>
      <c r="E80" s="219"/>
      <c r="F80" s="219"/>
      <c r="G80" s="219"/>
      <c r="H80" s="219"/>
      <c r="I80" s="219"/>
      <c r="J80" s="219"/>
      <c r="K80" s="219"/>
      <c r="L80" s="219"/>
      <c r="M80" s="219"/>
      <c r="N80" s="219"/>
      <c r="O80" s="220" t="s">
        <v>212</v>
      </c>
      <c r="P80" s="221"/>
      <c r="Q80" s="221"/>
      <c r="R80" s="221"/>
      <c r="S80" s="221"/>
      <c r="T80" s="222"/>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L80" s="36"/>
      <c r="BM80" s="36"/>
      <c r="BN80" s="49"/>
      <c r="BO80" s="49"/>
      <c r="BP80" s="49"/>
      <c r="BQ80" s="49"/>
      <c r="BR80" s="49"/>
      <c r="BS80" s="49"/>
      <c r="BT80" s="49"/>
      <c r="BU80" s="49"/>
      <c r="BV80" s="49"/>
      <c r="BW80" s="49"/>
      <c r="BX80" s="49"/>
      <c r="BY80" s="49"/>
      <c r="BZ80" s="49"/>
      <c r="CA80" s="36"/>
      <c r="CB80" s="36"/>
      <c r="CC80" s="36"/>
      <c r="CD80" s="36"/>
      <c r="CE80" s="36"/>
      <c r="CF80" s="36"/>
      <c r="CG80" s="36"/>
    </row>
    <row r="81" spans="1:85" s="35" customFormat="1" ht="15" customHeight="1" x14ac:dyDescent="0.15">
      <c r="A81" s="25"/>
      <c r="B81" s="24"/>
      <c r="C81" s="219" t="s">
        <v>213</v>
      </c>
      <c r="D81" s="219"/>
      <c r="E81" s="219"/>
      <c r="F81" s="219"/>
      <c r="G81" s="219"/>
      <c r="H81" s="219"/>
      <c r="I81" s="219"/>
      <c r="J81" s="219" t="s">
        <v>214</v>
      </c>
      <c r="K81" s="219"/>
      <c r="L81" s="219"/>
      <c r="M81" s="219"/>
      <c r="N81" s="219"/>
      <c r="O81" s="223"/>
      <c r="P81" s="224"/>
      <c r="Q81" s="224"/>
      <c r="R81" s="224"/>
      <c r="S81" s="224"/>
      <c r="T81" s="225"/>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L81" s="36"/>
      <c r="BM81" s="36"/>
      <c r="BN81" s="49"/>
      <c r="BO81" s="49"/>
      <c r="BP81" s="49"/>
      <c r="BQ81" s="49"/>
      <c r="BR81" s="49"/>
      <c r="BS81" s="49"/>
      <c r="BT81" s="49"/>
      <c r="BU81" s="49"/>
      <c r="BV81" s="49"/>
      <c r="BW81" s="49"/>
      <c r="BX81" s="49"/>
      <c r="BY81" s="49"/>
      <c r="BZ81" s="49"/>
      <c r="CA81" s="36"/>
      <c r="CB81" s="36"/>
      <c r="CC81" s="36"/>
      <c r="CD81" s="36"/>
      <c r="CE81" s="36"/>
      <c r="CF81" s="36"/>
      <c r="CG81" s="36"/>
    </row>
    <row r="82" spans="1:85" s="35" customFormat="1" ht="15" customHeight="1" x14ac:dyDescent="0.15">
      <c r="A82" s="25"/>
      <c r="B82" s="24"/>
      <c r="C82" s="226">
        <v>0</v>
      </c>
      <c r="D82" s="214"/>
      <c r="E82" s="214"/>
      <c r="F82" s="214"/>
      <c r="G82" s="214"/>
      <c r="H82" s="214"/>
      <c r="I82" s="215"/>
      <c r="J82" s="213">
        <v>24000000</v>
      </c>
      <c r="K82" s="214"/>
      <c r="L82" s="214"/>
      <c r="M82" s="214"/>
      <c r="N82" s="215"/>
      <c r="O82" s="216">
        <v>430000</v>
      </c>
      <c r="P82" s="217"/>
      <c r="Q82" s="217"/>
      <c r="R82" s="217"/>
      <c r="S82" s="217"/>
      <c r="T82" s="218"/>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L82" s="36"/>
      <c r="BM82" s="36"/>
      <c r="BN82" s="49"/>
      <c r="BO82" s="49"/>
      <c r="BP82" s="49"/>
      <c r="BQ82" s="49"/>
      <c r="BR82" s="49"/>
      <c r="BS82" s="49"/>
      <c r="BT82" s="49"/>
      <c r="BU82" s="49"/>
      <c r="BV82" s="49"/>
      <c r="BW82" s="49"/>
      <c r="BX82" s="49"/>
      <c r="BY82" s="49"/>
      <c r="BZ82" s="49"/>
      <c r="CA82" s="36"/>
      <c r="CB82" s="36"/>
      <c r="CC82" s="36"/>
      <c r="CD82" s="36"/>
      <c r="CE82" s="36"/>
      <c r="CF82" s="36"/>
      <c r="CG82" s="36"/>
    </row>
    <row r="83" spans="1:85" s="35" customFormat="1" ht="15" customHeight="1" x14ac:dyDescent="0.15">
      <c r="A83" s="25"/>
      <c r="B83" s="24"/>
      <c r="C83" s="213">
        <v>24000001</v>
      </c>
      <c r="D83" s="214"/>
      <c r="E83" s="214"/>
      <c r="F83" s="214"/>
      <c r="G83" s="214"/>
      <c r="H83" s="214"/>
      <c r="I83" s="215"/>
      <c r="J83" s="213">
        <v>24500000</v>
      </c>
      <c r="K83" s="214"/>
      <c r="L83" s="214"/>
      <c r="M83" s="214"/>
      <c r="N83" s="215"/>
      <c r="O83" s="216">
        <v>290000</v>
      </c>
      <c r="P83" s="217"/>
      <c r="Q83" s="217"/>
      <c r="R83" s="217"/>
      <c r="S83" s="217"/>
      <c r="T83" s="218"/>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L83" s="36"/>
      <c r="BM83" s="36"/>
      <c r="BN83" s="49"/>
      <c r="BO83" s="49"/>
      <c r="BP83" s="49"/>
      <c r="BQ83" s="49"/>
      <c r="BR83" s="49"/>
      <c r="BS83" s="49"/>
      <c r="BT83" s="49"/>
      <c r="BU83" s="49"/>
      <c r="BV83" s="49"/>
      <c r="BW83" s="49"/>
      <c r="BX83" s="49"/>
      <c r="BY83" s="49"/>
      <c r="BZ83" s="49"/>
      <c r="CA83" s="36"/>
      <c r="CB83" s="36"/>
      <c r="CC83" s="36"/>
      <c r="CD83" s="36"/>
      <c r="CE83" s="36"/>
      <c r="CF83" s="36"/>
      <c r="CG83" s="36"/>
    </row>
    <row r="84" spans="1:85" s="35" customFormat="1" ht="15" customHeight="1" x14ac:dyDescent="0.15">
      <c r="A84" s="25"/>
      <c r="B84" s="24"/>
      <c r="C84" s="213">
        <v>24500001</v>
      </c>
      <c r="D84" s="214"/>
      <c r="E84" s="214"/>
      <c r="F84" s="214"/>
      <c r="G84" s="214"/>
      <c r="H84" s="214"/>
      <c r="I84" s="215"/>
      <c r="J84" s="213">
        <v>25000000</v>
      </c>
      <c r="K84" s="214"/>
      <c r="L84" s="214"/>
      <c r="M84" s="214"/>
      <c r="N84" s="215"/>
      <c r="O84" s="216">
        <v>150000</v>
      </c>
      <c r="P84" s="217"/>
      <c r="Q84" s="217"/>
      <c r="R84" s="217"/>
      <c r="S84" s="217"/>
      <c r="T84" s="218"/>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L84" s="36"/>
      <c r="BM84" s="36"/>
      <c r="BN84" s="49"/>
      <c r="BO84" s="49"/>
      <c r="BP84" s="49"/>
      <c r="BQ84" s="49"/>
      <c r="BR84" s="49"/>
      <c r="BS84" s="49"/>
      <c r="BT84" s="49"/>
      <c r="BU84" s="49"/>
      <c r="BV84" s="49"/>
      <c r="BW84" s="49"/>
      <c r="BX84" s="49"/>
      <c r="BY84" s="49"/>
      <c r="BZ84" s="49"/>
      <c r="CA84" s="36"/>
      <c r="CB84" s="36"/>
      <c r="CC84" s="36"/>
      <c r="CD84" s="36"/>
      <c r="CE84" s="36"/>
      <c r="CF84" s="36"/>
      <c r="CG84" s="36"/>
    </row>
    <row r="85" spans="1:85" s="35" customFormat="1" ht="15" customHeight="1" x14ac:dyDescent="0.15">
      <c r="A85" s="25"/>
      <c r="B85" s="24"/>
      <c r="C85" s="213">
        <v>25000001</v>
      </c>
      <c r="D85" s="214"/>
      <c r="E85" s="214"/>
      <c r="F85" s="214"/>
      <c r="G85" s="214"/>
      <c r="H85" s="214"/>
      <c r="I85" s="215"/>
      <c r="J85" s="213"/>
      <c r="K85" s="214"/>
      <c r="L85" s="214"/>
      <c r="M85" s="214"/>
      <c r="N85" s="215"/>
      <c r="O85" s="216">
        <v>0</v>
      </c>
      <c r="P85" s="217"/>
      <c r="Q85" s="217"/>
      <c r="R85" s="217"/>
      <c r="S85" s="217"/>
      <c r="T85" s="218"/>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L85" s="36"/>
      <c r="BM85" s="36"/>
      <c r="BN85" s="49"/>
      <c r="BO85" s="49"/>
      <c r="BP85" s="49"/>
      <c r="BQ85" s="49"/>
      <c r="BR85" s="49"/>
      <c r="BS85" s="49"/>
      <c r="BT85" s="49"/>
      <c r="BU85" s="49"/>
      <c r="BV85" s="49"/>
      <c r="BW85" s="49"/>
      <c r="BX85" s="49"/>
      <c r="BY85" s="49"/>
      <c r="BZ85" s="49"/>
      <c r="CA85" s="36"/>
      <c r="CB85" s="36"/>
      <c r="CC85" s="36"/>
      <c r="CD85" s="36"/>
      <c r="CE85" s="36"/>
      <c r="CF85" s="36"/>
      <c r="CG85" s="36"/>
    </row>
    <row r="86" spans="1:85" s="35" customFormat="1" ht="15" customHeight="1" x14ac:dyDescent="0.15">
      <c r="A86" s="25"/>
      <c r="B86" s="24"/>
      <c r="C86" s="158" t="s">
        <v>205</v>
      </c>
      <c r="D86" s="159"/>
      <c r="E86" s="159"/>
      <c r="F86" s="159"/>
      <c r="G86" s="159"/>
      <c r="H86" s="159"/>
      <c r="I86" s="159"/>
      <c r="J86" s="160"/>
      <c r="K86" s="159"/>
      <c r="L86" s="159"/>
      <c r="M86" s="159"/>
      <c r="N86" s="159"/>
      <c r="O86" s="161"/>
      <c r="P86" s="158"/>
      <c r="Q86" s="158"/>
      <c r="R86" s="158"/>
      <c r="S86" s="158"/>
      <c r="T86" s="158"/>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L86" s="36"/>
      <c r="BM86" s="36"/>
      <c r="BN86" s="49"/>
      <c r="BO86" s="49"/>
      <c r="BP86" s="49"/>
      <c r="BQ86" s="49"/>
      <c r="BR86" s="49"/>
      <c r="BS86" s="49"/>
      <c r="BT86" s="49"/>
      <c r="BU86" s="49"/>
      <c r="BV86" s="49"/>
      <c r="BW86" s="49"/>
      <c r="BX86" s="49"/>
      <c r="BY86" s="49"/>
      <c r="BZ86" s="49"/>
      <c r="CA86" s="36"/>
      <c r="CB86" s="36"/>
      <c r="CC86" s="36"/>
      <c r="CD86" s="36"/>
      <c r="CE86" s="36"/>
      <c r="CF86" s="36"/>
      <c r="CG86" s="36"/>
    </row>
    <row r="87" spans="1:85" s="35" customFormat="1" ht="15" customHeight="1" x14ac:dyDescent="0.15">
      <c r="A87" s="25"/>
      <c r="B87" s="24"/>
      <c r="C87" s="158"/>
      <c r="D87" s="159"/>
      <c r="E87" s="159"/>
      <c r="F87" s="159"/>
      <c r="G87" s="159"/>
      <c r="H87" s="159"/>
      <c r="I87" s="159"/>
      <c r="J87" s="160"/>
      <c r="K87" s="159"/>
      <c r="L87" s="159"/>
      <c r="M87" s="159"/>
      <c r="N87" s="159"/>
      <c r="O87" s="161"/>
      <c r="P87" s="158"/>
      <c r="Q87" s="158"/>
      <c r="R87" s="158"/>
      <c r="S87" s="158"/>
      <c r="T87" s="158"/>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L87" s="36"/>
      <c r="BM87" s="36"/>
      <c r="BN87" s="49"/>
      <c r="BO87" s="49"/>
      <c r="BP87" s="49"/>
      <c r="BQ87" s="49"/>
      <c r="BR87" s="49"/>
      <c r="BS87" s="49"/>
      <c r="BT87" s="49"/>
      <c r="BU87" s="49"/>
      <c r="BV87" s="49"/>
      <c r="BW87" s="49"/>
      <c r="BX87" s="49"/>
      <c r="BY87" s="49"/>
      <c r="BZ87" s="49"/>
      <c r="CA87" s="36"/>
      <c r="CB87" s="36"/>
      <c r="CC87" s="36"/>
      <c r="CD87" s="36"/>
      <c r="CE87" s="36"/>
      <c r="CF87" s="36"/>
      <c r="CG87" s="36"/>
    </row>
    <row r="88" spans="1:85" s="35" customFormat="1" ht="15" customHeight="1" x14ac:dyDescent="0.15">
      <c r="A88" s="36"/>
      <c r="B88" s="36"/>
      <c r="C88" s="24" t="s">
        <v>161</v>
      </c>
      <c r="D88" s="24" t="s">
        <v>215</v>
      </c>
      <c r="E88" s="24" t="s">
        <v>178</v>
      </c>
      <c r="F88" s="24"/>
      <c r="G88" s="24"/>
      <c r="H88" s="24" t="s">
        <v>215</v>
      </c>
      <c r="I88" s="24" t="s">
        <v>208</v>
      </c>
      <c r="J88" s="24" t="s">
        <v>216</v>
      </c>
      <c r="K88" s="24"/>
      <c r="L88" s="24"/>
      <c r="M88" s="24"/>
      <c r="N88" s="24" t="s">
        <v>217</v>
      </c>
      <c r="O88" s="24"/>
      <c r="P88" s="24" t="s">
        <v>218</v>
      </c>
      <c r="Q88" s="24"/>
      <c r="R88" s="24"/>
      <c r="S88" s="24"/>
      <c r="T88" s="24"/>
      <c r="U88" s="24"/>
      <c r="V88" s="24"/>
      <c r="W88" s="24"/>
      <c r="X88" s="24"/>
      <c r="Y88" s="24" t="s">
        <v>219</v>
      </c>
      <c r="Z88" s="24"/>
      <c r="AA88" s="24" t="s">
        <v>220</v>
      </c>
      <c r="AB88" s="24"/>
      <c r="AC88" s="24"/>
      <c r="AD88" s="24"/>
      <c r="AE88" s="24"/>
      <c r="AF88" s="24"/>
      <c r="AG88" s="24"/>
      <c r="AH88" s="24"/>
      <c r="AI88" s="24"/>
      <c r="AJ88" s="24"/>
      <c r="AK88" s="24"/>
      <c r="AL88" s="24"/>
      <c r="AM88" s="24"/>
      <c r="AN88" s="24"/>
      <c r="AO88" s="24"/>
      <c r="AP88" s="24"/>
      <c r="AQ88" s="24"/>
      <c r="BL88" s="36"/>
      <c r="BM88" s="36"/>
      <c r="BN88" s="49"/>
      <c r="BO88" s="49"/>
      <c r="BP88" s="49"/>
      <c r="BQ88" s="49"/>
      <c r="BR88" s="49"/>
      <c r="BS88" s="49"/>
      <c r="BT88" s="49"/>
      <c r="BU88" s="49"/>
      <c r="BV88" s="49"/>
      <c r="BW88" s="49"/>
      <c r="BX88" s="49"/>
      <c r="BY88" s="49"/>
      <c r="BZ88" s="49"/>
      <c r="CA88" s="36"/>
      <c r="CB88" s="36"/>
      <c r="CC88" s="36"/>
      <c r="CD88" s="36"/>
      <c r="CE88" s="36"/>
      <c r="CF88" s="36"/>
      <c r="CG88" s="36"/>
    </row>
    <row r="89" spans="1:85" s="35" customFormat="1" ht="19.149999999999999" customHeight="1" x14ac:dyDescent="0.1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BL89" s="36"/>
      <c r="BM89" s="36"/>
      <c r="BN89" s="49"/>
      <c r="BO89" s="49"/>
      <c r="BP89" s="49"/>
      <c r="BQ89" s="49"/>
      <c r="BR89" s="49"/>
      <c r="BS89" s="49"/>
      <c r="BT89" s="49"/>
      <c r="BU89" s="49"/>
      <c r="BV89" s="49"/>
      <c r="BW89" s="49"/>
      <c r="BX89" s="49"/>
      <c r="BY89" s="49"/>
      <c r="BZ89" s="49"/>
      <c r="CA89" s="36"/>
      <c r="CB89" s="36"/>
      <c r="CC89" s="36"/>
      <c r="CD89" s="36"/>
      <c r="CE89" s="36"/>
      <c r="CF89" s="36"/>
      <c r="CG89" s="36"/>
    </row>
    <row r="90" spans="1:85" s="35" customFormat="1" ht="19.149999999999999" customHeight="1" x14ac:dyDescent="0.1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BL90" s="36"/>
      <c r="BM90" s="36"/>
      <c r="BN90" s="49"/>
      <c r="BO90" s="49"/>
      <c r="BP90" s="49"/>
      <c r="BQ90" s="49"/>
      <c r="BR90" s="49"/>
      <c r="BS90" s="49"/>
      <c r="BT90" s="49"/>
      <c r="BU90" s="49"/>
      <c r="BV90" s="49"/>
      <c r="BW90" s="49"/>
      <c r="BX90" s="49"/>
      <c r="BY90" s="49"/>
      <c r="BZ90" s="49"/>
      <c r="CA90" s="36"/>
      <c r="CB90" s="36"/>
      <c r="CC90" s="36"/>
      <c r="CD90" s="36"/>
      <c r="CE90" s="36"/>
      <c r="CF90" s="36"/>
      <c r="CG90" s="36"/>
    </row>
    <row r="91" spans="1:85" s="35" customFormat="1" ht="19.149999999999999"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BL91" s="36"/>
      <c r="BM91" s="36"/>
      <c r="BN91" s="49"/>
      <c r="BO91" s="49"/>
      <c r="BP91" s="49"/>
      <c r="BQ91" s="49"/>
      <c r="BR91" s="49"/>
      <c r="BS91" s="49"/>
      <c r="BT91" s="49"/>
      <c r="BU91" s="49"/>
      <c r="BV91" s="49"/>
      <c r="BW91" s="49"/>
      <c r="BX91" s="49"/>
      <c r="BY91" s="49"/>
      <c r="BZ91" s="49"/>
      <c r="CA91" s="36"/>
      <c r="CB91" s="36"/>
      <c r="CC91" s="36"/>
      <c r="CD91" s="36"/>
      <c r="CE91" s="36"/>
      <c r="CF91" s="36"/>
      <c r="CG91" s="36"/>
    </row>
    <row r="92" spans="1:85" s="35" customFormat="1" ht="19.149999999999999"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BL92" s="36"/>
      <c r="BM92" s="36"/>
      <c r="BN92" s="49"/>
      <c r="BO92" s="49"/>
      <c r="BP92" s="49"/>
      <c r="BQ92" s="49"/>
      <c r="BR92" s="49"/>
      <c r="BS92" s="49"/>
      <c r="BT92" s="49"/>
      <c r="BU92" s="49"/>
      <c r="BV92" s="49"/>
      <c r="BW92" s="49"/>
      <c r="BX92" s="49"/>
      <c r="BY92" s="49"/>
      <c r="BZ92" s="49"/>
      <c r="CA92" s="36"/>
      <c r="CB92" s="36"/>
      <c r="CC92" s="36"/>
      <c r="CD92" s="36"/>
      <c r="CE92" s="36"/>
      <c r="CF92" s="36"/>
      <c r="CG92" s="36"/>
    </row>
    <row r="93" spans="1:85" s="35" customFormat="1" ht="19.149999999999999" customHeight="1" x14ac:dyDescent="0.1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BL93" s="36"/>
      <c r="BM93" s="36"/>
      <c r="BN93" s="49"/>
      <c r="BO93" s="49"/>
      <c r="BP93" s="49"/>
      <c r="BQ93" s="49"/>
      <c r="BR93" s="49"/>
      <c r="BS93" s="49"/>
      <c r="BT93" s="49"/>
      <c r="BU93" s="49"/>
      <c r="BV93" s="49"/>
      <c r="BW93" s="49"/>
      <c r="BX93" s="49"/>
      <c r="BY93" s="49"/>
      <c r="BZ93" s="49"/>
      <c r="CA93" s="36"/>
      <c r="CB93" s="36"/>
      <c r="CC93" s="36"/>
      <c r="CD93" s="36"/>
      <c r="CE93" s="36"/>
      <c r="CF93" s="36"/>
      <c r="CG93" s="36"/>
    </row>
    <row r="94" spans="1:85" s="35" customFormat="1" ht="19.149999999999999" customHeight="1" x14ac:dyDescent="0.1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BL94" s="36"/>
      <c r="BM94" s="36"/>
      <c r="BN94" s="49"/>
      <c r="BO94" s="49"/>
      <c r="BP94" s="49"/>
      <c r="BQ94" s="49"/>
      <c r="BR94" s="49"/>
      <c r="BS94" s="49"/>
      <c r="BT94" s="49"/>
      <c r="BU94" s="49"/>
      <c r="BV94" s="49"/>
      <c r="BW94" s="49"/>
      <c r="BX94" s="49"/>
      <c r="BY94" s="49"/>
      <c r="BZ94" s="49"/>
      <c r="CA94" s="36"/>
      <c r="CB94" s="36"/>
      <c r="CC94" s="36"/>
      <c r="CD94" s="36"/>
      <c r="CE94" s="36"/>
      <c r="CF94" s="36"/>
      <c r="CG94" s="36"/>
    </row>
    <row r="95" spans="1:85" s="35" customFormat="1" ht="19.149999999999999" customHeight="1" x14ac:dyDescent="0.1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BL95" s="36"/>
      <c r="BM95" s="36"/>
      <c r="BN95" s="49"/>
      <c r="BO95" s="49"/>
      <c r="BP95" s="49"/>
      <c r="BQ95" s="49"/>
      <c r="BR95" s="49"/>
      <c r="BS95" s="49"/>
      <c r="BT95" s="49"/>
      <c r="BU95" s="49"/>
      <c r="BV95" s="49"/>
      <c r="BW95" s="49"/>
      <c r="BX95" s="49"/>
      <c r="BY95" s="49"/>
      <c r="BZ95" s="49"/>
      <c r="CA95" s="36"/>
      <c r="CB95" s="36"/>
      <c r="CC95" s="36"/>
      <c r="CD95" s="36"/>
      <c r="CE95" s="36"/>
      <c r="CF95" s="36"/>
      <c r="CG95" s="36"/>
    </row>
    <row r="96" spans="1:85" s="35" customFormat="1" ht="19.149999999999999" customHeight="1" x14ac:dyDescent="0.1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BL96" s="36"/>
      <c r="BM96" s="36"/>
      <c r="BN96" s="49"/>
      <c r="BO96" s="49"/>
      <c r="BP96" s="49"/>
      <c r="BQ96" s="49"/>
      <c r="BR96" s="49"/>
      <c r="BS96" s="49"/>
      <c r="BT96" s="49"/>
      <c r="BU96" s="49"/>
      <c r="BV96" s="49"/>
      <c r="BW96" s="49"/>
      <c r="BX96" s="49"/>
      <c r="BY96" s="49"/>
      <c r="BZ96" s="49"/>
      <c r="CA96" s="36"/>
      <c r="CB96" s="36"/>
      <c r="CC96" s="36"/>
      <c r="CD96" s="36"/>
      <c r="CE96" s="36"/>
      <c r="CF96" s="36"/>
      <c r="CG96" s="36"/>
    </row>
    <row r="97" spans="1:85" s="35" customFormat="1" ht="19.149999999999999" customHeight="1" x14ac:dyDescent="0.1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BL97" s="36"/>
      <c r="BM97" s="36"/>
      <c r="BN97" s="49"/>
      <c r="BO97" s="49"/>
      <c r="BP97" s="49"/>
      <c r="BQ97" s="49"/>
      <c r="BR97" s="49"/>
      <c r="BS97" s="49"/>
      <c r="BT97" s="49"/>
      <c r="BU97" s="49"/>
      <c r="BV97" s="49"/>
      <c r="BW97" s="49"/>
      <c r="BX97" s="49"/>
      <c r="BY97" s="49"/>
      <c r="BZ97" s="49"/>
      <c r="CA97" s="36"/>
      <c r="CB97" s="36"/>
      <c r="CC97" s="36"/>
      <c r="CD97" s="36"/>
      <c r="CE97" s="36"/>
      <c r="CF97" s="36"/>
      <c r="CG97" s="36"/>
    </row>
    <row r="98" spans="1:85" s="35" customFormat="1" ht="19.149999999999999" customHeight="1" x14ac:dyDescent="0.1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BL98" s="36"/>
      <c r="BM98" s="36"/>
      <c r="BN98" s="49"/>
      <c r="BO98" s="49"/>
      <c r="BP98" s="49"/>
      <c r="BQ98" s="49"/>
      <c r="BR98" s="49"/>
      <c r="BS98" s="49"/>
      <c r="BT98" s="49"/>
      <c r="BU98" s="49"/>
      <c r="BV98" s="49"/>
      <c r="BW98" s="49"/>
      <c r="BX98" s="49"/>
      <c r="BY98" s="49"/>
      <c r="BZ98" s="49"/>
      <c r="CA98" s="36"/>
      <c r="CB98" s="36"/>
      <c r="CC98" s="36"/>
      <c r="CD98" s="36"/>
      <c r="CE98" s="36"/>
      <c r="CF98" s="36"/>
      <c r="CG98" s="36"/>
    </row>
    <row r="99" spans="1:85" s="35" customFormat="1" ht="19.149999999999999" customHeight="1" x14ac:dyDescent="0.1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BL99" s="36"/>
      <c r="BM99" s="36"/>
      <c r="BN99" s="49"/>
      <c r="BO99" s="49"/>
      <c r="BP99" s="49"/>
      <c r="BQ99" s="49"/>
      <c r="BR99" s="49"/>
      <c r="BS99" s="49"/>
      <c r="BT99" s="49"/>
      <c r="BU99" s="49"/>
      <c r="BV99" s="49"/>
      <c r="BW99" s="49"/>
      <c r="BX99" s="49"/>
      <c r="BY99" s="49"/>
      <c r="BZ99" s="49"/>
      <c r="CA99" s="36"/>
      <c r="CB99" s="36"/>
      <c r="CC99" s="36"/>
      <c r="CD99" s="36"/>
      <c r="CE99" s="36"/>
      <c r="CF99" s="36"/>
      <c r="CG99" s="36"/>
    </row>
    <row r="100" spans="1:85" s="35" customFormat="1" ht="19.149999999999999" customHeight="1" x14ac:dyDescent="0.1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BL100" s="36"/>
      <c r="BM100" s="36"/>
      <c r="BN100" s="49"/>
      <c r="BO100" s="49"/>
      <c r="BP100" s="49"/>
      <c r="BQ100" s="49"/>
      <c r="BR100" s="49"/>
      <c r="BS100" s="49"/>
      <c r="BT100" s="49"/>
      <c r="BU100" s="49"/>
      <c r="BV100" s="49"/>
      <c r="BW100" s="49"/>
      <c r="BX100" s="49"/>
      <c r="BY100" s="49"/>
      <c r="BZ100" s="49"/>
      <c r="CA100" s="36"/>
      <c r="CB100" s="36"/>
      <c r="CC100" s="36"/>
      <c r="CD100" s="36"/>
      <c r="CE100" s="36"/>
      <c r="CF100" s="36"/>
      <c r="CG100" s="36"/>
    </row>
    <row r="101" spans="1:85" s="35" customFormat="1" ht="19.149999999999999" customHeight="1" x14ac:dyDescent="0.1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BL101" s="36"/>
      <c r="BM101" s="36"/>
      <c r="BN101" s="49"/>
      <c r="BO101" s="49"/>
      <c r="BP101" s="49"/>
      <c r="BQ101" s="49"/>
      <c r="BR101" s="49"/>
      <c r="BS101" s="49"/>
      <c r="BT101" s="49"/>
      <c r="BU101" s="49"/>
      <c r="BV101" s="49"/>
      <c r="BW101" s="49"/>
      <c r="BX101" s="49"/>
      <c r="BY101" s="49"/>
      <c r="BZ101" s="49"/>
      <c r="CA101" s="36"/>
      <c r="CB101" s="36"/>
      <c r="CC101" s="36"/>
      <c r="CD101" s="36"/>
      <c r="CE101" s="36"/>
      <c r="CF101" s="36"/>
      <c r="CG101" s="36"/>
    </row>
    <row r="102" spans="1:85" s="35" customFormat="1" ht="19.149999999999999" customHeight="1" x14ac:dyDescent="0.1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BL102" s="36"/>
      <c r="BM102" s="36"/>
      <c r="BN102" s="49"/>
      <c r="BO102" s="49"/>
      <c r="BP102" s="49"/>
      <c r="BQ102" s="49"/>
      <c r="BR102" s="49"/>
      <c r="BS102" s="49"/>
      <c r="BT102" s="49"/>
      <c r="BU102" s="49"/>
      <c r="BV102" s="49"/>
      <c r="BW102" s="49"/>
      <c r="BX102" s="49"/>
      <c r="BY102" s="49"/>
      <c r="BZ102" s="49"/>
      <c r="CA102" s="36"/>
      <c r="CB102" s="36"/>
      <c r="CC102" s="36"/>
      <c r="CD102" s="36"/>
      <c r="CE102" s="36"/>
      <c r="CF102" s="36"/>
      <c r="CG102" s="36"/>
    </row>
    <row r="103" spans="1:85" s="35" customFormat="1" ht="19.149999999999999" customHeight="1" x14ac:dyDescent="0.1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BL103" s="36"/>
      <c r="BM103" s="36"/>
      <c r="BN103" s="49"/>
      <c r="BO103" s="49"/>
      <c r="BP103" s="49"/>
      <c r="BQ103" s="49"/>
      <c r="BR103" s="49"/>
      <c r="BS103" s="49"/>
      <c r="BT103" s="49"/>
      <c r="BU103" s="49"/>
      <c r="BV103" s="49"/>
      <c r="BW103" s="49"/>
      <c r="BX103" s="49"/>
      <c r="BY103" s="49"/>
      <c r="BZ103" s="49"/>
      <c r="CA103" s="36"/>
      <c r="CB103" s="36"/>
      <c r="CC103" s="36"/>
      <c r="CD103" s="36"/>
      <c r="CE103" s="36"/>
      <c r="CF103" s="36"/>
      <c r="CG103" s="36"/>
    </row>
    <row r="104" spans="1:85" s="35" customFormat="1" ht="19.149999999999999" customHeight="1" x14ac:dyDescent="0.1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BL104" s="36"/>
      <c r="BM104" s="36"/>
      <c r="BN104" s="49"/>
      <c r="BO104" s="49"/>
      <c r="BP104" s="49"/>
      <c r="BQ104" s="49"/>
      <c r="BR104" s="49"/>
      <c r="BS104" s="49"/>
      <c r="BT104" s="49"/>
      <c r="BU104" s="49"/>
      <c r="BV104" s="49"/>
      <c r="BW104" s="49"/>
      <c r="BX104" s="49"/>
      <c r="BY104" s="49"/>
      <c r="BZ104" s="49"/>
      <c r="CA104" s="36"/>
      <c r="CB104" s="36"/>
      <c r="CC104" s="36"/>
      <c r="CD104" s="36"/>
      <c r="CE104" s="36"/>
      <c r="CF104" s="36"/>
      <c r="CG104" s="36"/>
    </row>
    <row r="105" spans="1:85" s="35" customFormat="1" ht="19.149999999999999" customHeight="1" x14ac:dyDescent="0.1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BL105" s="36"/>
      <c r="BM105" s="36"/>
      <c r="BN105" s="49"/>
      <c r="BO105" s="49"/>
      <c r="BP105" s="49"/>
      <c r="BQ105" s="49"/>
      <c r="BR105" s="49"/>
      <c r="BS105" s="49"/>
      <c r="BT105" s="49"/>
      <c r="BU105" s="49"/>
      <c r="BV105" s="49"/>
      <c r="BW105" s="49"/>
      <c r="BX105" s="49"/>
      <c r="BY105" s="49"/>
      <c r="BZ105" s="49"/>
      <c r="CA105" s="36"/>
      <c r="CB105" s="36"/>
      <c r="CC105" s="36"/>
      <c r="CD105" s="36"/>
      <c r="CE105" s="36"/>
      <c r="CF105" s="36"/>
      <c r="CG105" s="36"/>
    </row>
    <row r="106" spans="1:85" s="35" customFormat="1" ht="19.149999999999999" customHeight="1" x14ac:dyDescent="0.1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BL106" s="36"/>
      <c r="BM106" s="36"/>
      <c r="BN106" s="49"/>
      <c r="BO106" s="49"/>
      <c r="BP106" s="49"/>
      <c r="BQ106" s="49"/>
      <c r="BR106" s="49"/>
      <c r="BS106" s="49"/>
      <c r="BT106" s="49"/>
      <c r="BU106" s="49"/>
      <c r="BV106" s="49"/>
      <c r="BW106" s="49"/>
      <c r="BX106" s="49"/>
      <c r="BY106" s="49"/>
      <c r="BZ106" s="49"/>
      <c r="CA106" s="36"/>
      <c r="CB106" s="36"/>
      <c r="CC106" s="36"/>
      <c r="CD106" s="36"/>
      <c r="CE106" s="36"/>
      <c r="CF106" s="36"/>
      <c r="CG106" s="36"/>
    </row>
    <row r="107" spans="1:85" s="35" customFormat="1" ht="19.149999999999999" customHeight="1" x14ac:dyDescent="0.1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BL107" s="36"/>
      <c r="BM107" s="36"/>
      <c r="BN107" s="49"/>
      <c r="BO107" s="49"/>
      <c r="BP107" s="49"/>
      <c r="BQ107" s="49"/>
      <c r="BR107" s="49"/>
      <c r="BS107" s="49"/>
      <c r="BT107" s="49"/>
      <c r="BU107" s="49"/>
      <c r="BV107" s="49"/>
      <c r="BW107" s="49"/>
      <c r="BX107" s="49"/>
      <c r="BY107" s="49"/>
      <c r="BZ107" s="49"/>
      <c r="CA107" s="36"/>
      <c r="CB107" s="36"/>
      <c r="CC107" s="36"/>
      <c r="CD107" s="36"/>
      <c r="CE107" s="36"/>
      <c r="CF107" s="36"/>
      <c r="CG107" s="36"/>
    </row>
    <row r="108" spans="1:85" s="35" customFormat="1" ht="19.149999999999999" customHeight="1" x14ac:dyDescent="0.1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BL108" s="36"/>
      <c r="BM108" s="36"/>
      <c r="BN108" s="49"/>
      <c r="BO108" s="49"/>
      <c r="BP108" s="49"/>
      <c r="BQ108" s="49"/>
      <c r="BR108" s="49"/>
      <c r="BS108" s="49"/>
      <c r="BT108" s="49"/>
      <c r="BU108" s="49"/>
      <c r="BV108" s="49"/>
      <c r="BW108" s="49"/>
      <c r="BX108" s="49"/>
      <c r="BY108" s="49"/>
      <c r="BZ108" s="49"/>
      <c r="CA108" s="36"/>
      <c r="CB108" s="36"/>
      <c r="CC108" s="36"/>
      <c r="CD108" s="36"/>
      <c r="CE108" s="36"/>
      <c r="CF108" s="36"/>
      <c r="CG108" s="36"/>
    </row>
    <row r="109" spans="1:85" s="35" customFormat="1" ht="19.149999999999999" customHeight="1" x14ac:dyDescent="0.1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BL109" s="36"/>
      <c r="BM109" s="36"/>
      <c r="BN109" s="49"/>
      <c r="BO109" s="49"/>
      <c r="BP109" s="49"/>
      <c r="BQ109" s="49"/>
      <c r="BR109" s="49"/>
      <c r="BS109" s="49"/>
      <c r="BT109" s="49"/>
      <c r="BU109" s="49"/>
      <c r="BV109" s="49"/>
      <c r="BW109" s="49"/>
      <c r="BX109" s="49"/>
      <c r="BY109" s="49"/>
      <c r="BZ109" s="49"/>
      <c r="CA109" s="36"/>
      <c r="CB109" s="36"/>
      <c r="CC109" s="36"/>
      <c r="CD109" s="36"/>
      <c r="CE109" s="36"/>
      <c r="CF109" s="36"/>
      <c r="CG109" s="36"/>
    </row>
    <row r="110" spans="1:85" s="35" customFormat="1" ht="19.149999999999999" customHeight="1" x14ac:dyDescent="0.1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BL110" s="36"/>
      <c r="BM110" s="36"/>
      <c r="BN110" s="49"/>
      <c r="BO110" s="49"/>
      <c r="BP110" s="49"/>
      <c r="BQ110" s="49"/>
      <c r="BR110" s="49"/>
      <c r="BS110" s="49"/>
      <c r="BT110" s="49"/>
      <c r="BU110" s="49"/>
      <c r="BV110" s="49"/>
      <c r="BW110" s="49"/>
      <c r="BX110" s="49"/>
      <c r="BY110" s="49"/>
      <c r="BZ110" s="49"/>
      <c r="CA110" s="36"/>
      <c r="CB110" s="36"/>
      <c r="CC110" s="36"/>
      <c r="CD110" s="36"/>
      <c r="CE110" s="36"/>
      <c r="CF110" s="36"/>
      <c r="CG110" s="36"/>
    </row>
    <row r="111" spans="1:85" s="35" customFormat="1" ht="19.149999999999999"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BL111" s="36"/>
      <c r="BM111" s="36"/>
      <c r="BN111" s="49"/>
      <c r="BO111" s="49"/>
      <c r="BP111" s="49"/>
      <c r="BQ111" s="49"/>
      <c r="BR111" s="49"/>
      <c r="BS111" s="49"/>
      <c r="BT111" s="49"/>
      <c r="BU111" s="49"/>
      <c r="BV111" s="49"/>
      <c r="BW111" s="49"/>
      <c r="BX111" s="49"/>
      <c r="BY111" s="49"/>
      <c r="BZ111" s="49"/>
      <c r="CA111" s="36"/>
      <c r="CB111" s="36"/>
      <c r="CC111" s="36"/>
      <c r="CD111" s="36"/>
      <c r="CE111" s="36"/>
      <c r="CF111" s="36"/>
      <c r="CG111" s="36"/>
    </row>
    <row r="112" spans="1:85" s="35" customFormat="1" ht="19.149999999999999" customHeight="1" x14ac:dyDescent="0.1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BL112" s="36"/>
      <c r="BM112" s="36"/>
      <c r="BN112" s="49"/>
      <c r="BO112" s="49"/>
      <c r="BP112" s="49"/>
      <c r="BQ112" s="49"/>
      <c r="BR112" s="49"/>
      <c r="BS112" s="49"/>
      <c r="BT112" s="49"/>
      <c r="BU112" s="49"/>
      <c r="BV112" s="49"/>
      <c r="BW112" s="49"/>
      <c r="BX112" s="49"/>
      <c r="BY112" s="49"/>
      <c r="BZ112" s="49"/>
      <c r="CA112" s="36"/>
      <c r="CB112" s="36"/>
      <c r="CC112" s="36"/>
      <c r="CD112" s="36"/>
      <c r="CE112" s="36"/>
      <c r="CF112" s="36"/>
      <c r="CG112" s="36"/>
    </row>
    <row r="113" spans="1:85" s="35" customFormat="1" ht="19.149999999999999" customHeight="1" x14ac:dyDescent="0.1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BL113" s="36"/>
      <c r="BM113" s="36"/>
      <c r="BN113" s="49"/>
      <c r="BO113" s="49"/>
      <c r="BP113" s="49"/>
      <c r="BQ113" s="49"/>
      <c r="BR113" s="49"/>
      <c r="BS113" s="49"/>
      <c r="BT113" s="49"/>
      <c r="BU113" s="49"/>
      <c r="BV113" s="49"/>
      <c r="BW113" s="49"/>
      <c r="BX113" s="49"/>
      <c r="BY113" s="49"/>
      <c r="BZ113" s="49"/>
      <c r="CA113" s="36"/>
      <c r="CB113" s="36"/>
      <c r="CC113" s="36"/>
      <c r="CD113" s="36"/>
      <c r="CE113" s="36"/>
      <c r="CF113" s="36"/>
      <c r="CG113" s="36"/>
    </row>
    <row r="114" spans="1:85" s="35" customFormat="1" ht="19.149999999999999" customHeight="1" x14ac:dyDescent="0.1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BL114" s="36"/>
      <c r="BM114" s="36"/>
      <c r="BN114" s="49"/>
      <c r="BO114" s="49"/>
      <c r="BP114" s="49"/>
      <c r="BQ114" s="49"/>
      <c r="BR114" s="49"/>
      <c r="BS114" s="49"/>
      <c r="BT114" s="49"/>
      <c r="BU114" s="49"/>
      <c r="BV114" s="49"/>
      <c r="BW114" s="49"/>
      <c r="BX114" s="49"/>
      <c r="BY114" s="49"/>
      <c r="BZ114" s="49"/>
      <c r="CA114" s="36"/>
      <c r="CB114" s="36"/>
      <c r="CC114" s="36"/>
      <c r="CD114" s="36"/>
      <c r="CE114" s="36"/>
      <c r="CF114" s="36"/>
      <c r="CG114" s="36"/>
    </row>
    <row r="115" spans="1:85" s="35" customFormat="1" ht="19.149999999999999" customHeight="1" x14ac:dyDescent="0.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BL115" s="36"/>
      <c r="BM115" s="36"/>
      <c r="BN115" s="49"/>
      <c r="BO115" s="49"/>
      <c r="BP115" s="49"/>
      <c r="BQ115" s="49"/>
      <c r="BR115" s="49"/>
      <c r="BS115" s="49"/>
      <c r="BT115" s="49"/>
      <c r="BU115" s="49"/>
      <c r="BV115" s="49"/>
      <c r="BW115" s="49"/>
      <c r="BX115" s="49"/>
      <c r="BY115" s="49"/>
      <c r="BZ115" s="49"/>
      <c r="CA115" s="36"/>
      <c r="CB115" s="36"/>
      <c r="CC115" s="36"/>
      <c r="CD115" s="36"/>
      <c r="CE115" s="36"/>
      <c r="CF115" s="36"/>
      <c r="CG115" s="36"/>
    </row>
    <row r="116" spans="1:85" s="35" customFormat="1" ht="19.149999999999999" customHeight="1" x14ac:dyDescent="0.1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BL116" s="36"/>
      <c r="BM116" s="36"/>
      <c r="BN116" s="49"/>
      <c r="BO116" s="49"/>
      <c r="BP116" s="49"/>
      <c r="BQ116" s="49"/>
      <c r="BR116" s="49"/>
      <c r="BS116" s="49"/>
      <c r="BT116" s="49"/>
      <c r="BU116" s="49"/>
      <c r="BV116" s="49"/>
      <c r="BW116" s="49"/>
      <c r="BX116" s="49"/>
      <c r="BY116" s="49"/>
      <c r="BZ116" s="49"/>
      <c r="CA116" s="36"/>
      <c r="CB116" s="36"/>
      <c r="CC116" s="36"/>
      <c r="CD116" s="36"/>
      <c r="CE116" s="36"/>
      <c r="CF116" s="36"/>
      <c r="CG116" s="36"/>
    </row>
    <row r="117" spans="1:85" s="35" customFormat="1" ht="19.149999999999999" customHeight="1" x14ac:dyDescent="0.1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BL117" s="36"/>
      <c r="BM117" s="36"/>
      <c r="BN117" s="49"/>
      <c r="BO117" s="49"/>
      <c r="BP117" s="49"/>
      <c r="BQ117" s="49"/>
      <c r="BR117" s="49"/>
      <c r="BS117" s="49"/>
      <c r="BT117" s="49"/>
      <c r="BU117" s="49"/>
      <c r="BV117" s="49"/>
      <c r="BW117" s="49"/>
      <c r="BX117" s="49"/>
      <c r="BY117" s="49"/>
      <c r="BZ117" s="49"/>
      <c r="CA117" s="36"/>
      <c r="CB117" s="36"/>
      <c r="CC117" s="36"/>
      <c r="CD117" s="36"/>
      <c r="CE117" s="36"/>
      <c r="CF117" s="36"/>
      <c r="CG117" s="36"/>
    </row>
    <row r="118" spans="1:85" s="35" customFormat="1" ht="19.149999999999999" customHeight="1" x14ac:dyDescent="0.1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BL118" s="36"/>
      <c r="BM118" s="36"/>
      <c r="BN118" s="49"/>
      <c r="BO118" s="49"/>
      <c r="BP118" s="49"/>
      <c r="BQ118" s="49"/>
      <c r="BR118" s="49"/>
      <c r="BS118" s="49"/>
      <c r="BT118" s="49"/>
      <c r="BU118" s="49"/>
      <c r="BV118" s="49"/>
      <c r="BW118" s="49"/>
      <c r="BX118" s="49"/>
      <c r="BY118" s="49"/>
      <c r="BZ118" s="49"/>
      <c r="CA118" s="36"/>
      <c r="CB118" s="36"/>
      <c r="CC118" s="36"/>
      <c r="CD118" s="36"/>
      <c r="CE118" s="36"/>
      <c r="CF118" s="36"/>
      <c r="CG118" s="36"/>
    </row>
    <row r="119" spans="1:85" s="35" customFormat="1" ht="19.149999999999999" customHeight="1" x14ac:dyDescent="0.1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BL119" s="36"/>
      <c r="BM119" s="36"/>
      <c r="BN119" s="49"/>
      <c r="BO119" s="49"/>
      <c r="BP119" s="49"/>
      <c r="BQ119" s="49"/>
      <c r="BR119" s="49"/>
      <c r="BS119" s="49"/>
      <c r="BT119" s="49"/>
      <c r="BU119" s="49"/>
      <c r="BV119" s="49"/>
      <c r="BW119" s="49"/>
      <c r="BX119" s="49"/>
      <c r="BY119" s="49"/>
      <c r="BZ119" s="49"/>
      <c r="CA119" s="36"/>
      <c r="CB119" s="36"/>
      <c r="CC119" s="36"/>
      <c r="CD119" s="36"/>
      <c r="CE119" s="36"/>
      <c r="CF119" s="36"/>
      <c r="CG119" s="36"/>
    </row>
    <row r="120" spans="1:85" s="35" customFormat="1" ht="19.149999999999999" customHeight="1" x14ac:dyDescent="0.1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BL120" s="36"/>
      <c r="BM120" s="36"/>
      <c r="BN120" s="49"/>
      <c r="BO120" s="49"/>
      <c r="BP120" s="49"/>
      <c r="BQ120" s="49"/>
      <c r="BR120" s="49"/>
      <c r="BS120" s="49"/>
      <c r="BT120" s="49"/>
      <c r="BU120" s="49"/>
      <c r="BV120" s="49"/>
      <c r="BW120" s="49"/>
      <c r="BX120" s="49"/>
      <c r="BY120" s="49"/>
      <c r="BZ120" s="49"/>
      <c r="CA120" s="36"/>
      <c r="CB120" s="36"/>
      <c r="CC120" s="36"/>
      <c r="CD120" s="36"/>
      <c r="CE120" s="36"/>
      <c r="CF120" s="36"/>
      <c r="CG120" s="36"/>
    </row>
    <row r="121" spans="1:85" s="35" customFormat="1" ht="19.149999999999999" customHeight="1" x14ac:dyDescent="0.1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BL121" s="36"/>
      <c r="BM121" s="36"/>
      <c r="BN121" s="49"/>
      <c r="BO121" s="49"/>
      <c r="BP121" s="49"/>
      <c r="BQ121" s="49"/>
      <c r="BR121" s="49"/>
      <c r="BS121" s="49"/>
      <c r="BT121" s="49"/>
      <c r="BU121" s="49"/>
      <c r="BV121" s="49"/>
      <c r="BW121" s="49"/>
      <c r="BX121" s="49"/>
      <c r="BY121" s="49"/>
      <c r="BZ121" s="49"/>
      <c r="CA121" s="36"/>
      <c r="CB121" s="36"/>
      <c r="CC121" s="36"/>
      <c r="CD121" s="36"/>
      <c r="CE121" s="36"/>
      <c r="CF121" s="36"/>
      <c r="CG121" s="36"/>
    </row>
    <row r="122" spans="1:85" s="35" customFormat="1" ht="19.149999999999999" customHeight="1" x14ac:dyDescent="0.1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BL122" s="36"/>
      <c r="BM122" s="36"/>
      <c r="BN122" s="49"/>
      <c r="BO122" s="49"/>
      <c r="BP122" s="49"/>
      <c r="BQ122" s="49"/>
      <c r="BR122" s="49"/>
      <c r="BS122" s="49"/>
      <c r="BT122" s="49"/>
      <c r="BU122" s="49"/>
      <c r="BV122" s="49"/>
      <c r="BW122" s="49"/>
      <c r="BX122" s="49"/>
      <c r="BY122" s="49"/>
      <c r="BZ122" s="49"/>
      <c r="CA122" s="36"/>
      <c r="CB122" s="36"/>
      <c r="CC122" s="36"/>
      <c r="CD122" s="36"/>
      <c r="CE122" s="36"/>
      <c r="CF122" s="36"/>
      <c r="CG122" s="36"/>
    </row>
    <row r="123" spans="1:85" s="35" customFormat="1" ht="19.149999999999999" customHeight="1" x14ac:dyDescent="0.1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BL123" s="36"/>
      <c r="BM123" s="36"/>
      <c r="BN123" s="49"/>
      <c r="BO123" s="49"/>
      <c r="BP123" s="49"/>
      <c r="BQ123" s="49"/>
      <c r="BR123" s="49"/>
      <c r="BS123" s="49"/>
      <c r="BT123" s="49"/>
      <c r="BU123" s="49"/>
      <c r="BV123" s="49"/>
      <c r="BW123" s="49"/>
      <c r="BX123" s="49"/>
      <c r="BY123" s="49"/>
      <c r="BZ123" s="49"/>
      <c r="CA123" s="36"/>
      <c r="CB123" s="36"/>
      <c r="CC123" s="36"/>
      <c r="CD123" s="36"/>
      <c r="CE123" s="36"/>
      <c r="CF123" s="36"/>
      <c r="CG123" s="36"/>
    </row>
    <row r="124" spans="1:85" s="35" customFormat="1" ht="19.149999999999999" customHeight="1" x14ac:dyDescent="0.1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BL124" s="36"/>
      <c r="BM124" s="36"/>
      <c r="BN124" s="49"/>
      <c r="BO124" s="49"/>
      <c r="BP124" s="49"/>
      <c r="BQ124" s="49"/>
      <c r="BR124" s="49"/>
      <c r="BS124" s="49"/>
      <c r="BT124" s="49"/>
      <c r="BU124" s="49"/>
      <c r="BV124" s="49"/>
      <c r="BW124" s="49"/>
      <c r="BX124" s="49"/>
      <c r="BY124" s="49"/>
      <c r="BZ124" s="49"/>
      <c r="CA124" s="36"/>
      <c r="CB124" s="36"/>
      <c r="CC124" s="36"/>
      <c r="CD124" s="36"/>
      <c r="CE124" s="36"/>
      <c r="CF124" s="36"/>
      <c r="CG124" s="36"/>
    </row>
    <row r="125" spans="1:85" s="35" customFormat="1" ht="19.149999999999999" customHeight="1" x14ac:dyDescent="0.1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BL125" s="36"/>
      <c r="BM125" s="36"/>
      <c r="BN125" s="49"/>
      <c r="BO125" s="49"/>
      <c r="BP125" s="49"/>
      <c r="BQ125" s="49"/>
      <c r="BR125" s="49"/>
      <c r="BS125" s="49"/>
      <c r="BT125" s="49"/>
      <c r="BU125" s="49"/>
      <c r="BV125" s="49"/>
      <c r="BW125" s="49"/>
      <c r="BX125" s="49"/>
      <c r="BY125" s="49"/>
      <c r="BZ125" s="49"/>
      <c r="CA125" s="36"/>
      <c r="CB125" s="36"/>
      <c r="CC125" s="36"/>
      <c r="CD125" s="36"/>
      <c r="CE125" s="36"/>
      <c r="CF125" s="36"/>
      <c r="CG125" s="36"/>
    </row>
    <row r="126" spans="1:85" s="35" customFormat="1" ht="19.149999999999999" customHeight="1" x14ac:dyDescent="0.1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BL126" s="36"/>
      <c r="BM126" s="36"/>
      <c r="BN126" s="49"/>
      <c r="BO126" s="49"/>
      <c r="BP126" s="49"/>
      <c r="BQ126" s="49"/>
      <c r="BR126" s="49"/>
      <c r="BS126" s="49"/>
      <c r="BT126" s="49"/>
      <c r="BU126" s="49"/>
      <c r="BV126" s="49"/>
      <c r="BW126" s="49"/>
      <c r="BX126" s="49"/>
      <c r="BY126" s="49"/>
      <c r="BZ126" s="49"/>
      <c r="CA126" s="36"/>
      <c r="CB126" s="36"/>
      <c r="CC126" s="36"/>
      <c r="CD126" s="36"/>
      <c r="CE126" s="36"/>
      <c r="CF126" s="36"/>
      <c r="CG126" s="36"/>
    </row>
  </sheetData>
  <mergeCells count="280">
    <mergeCell ref="B4:J4"/>
    <mergeCell ref="B8:C8"/>
    <mergeCell ref="D8:E8"/>
    <mergeCell ref="H8:N8"/>
    <mergeCell ref="O8:T8"/>
    <mergeCell ref="U8:Z8"/>
    <mergeCell ref="AA8:AF8"/>
    <mergeCell ref="AG8:AL8"/>
    <mergeCell ref="AM8:AR8"/>
    <mergeCell ref="AS8:AX8"/>
    <mergeCell ref="AY8:BD8"/>
    <mergeCell ref="B9:C9"/>
    <mergeCell ref="D9:E9"/>
    <mergeCell ref="H9:N9"/>
    <mergeCell ref="O9:T9"/>
    <mergeCell ref="U9:Z9"/>
    <mergeCell ref="AA9:AF9"/>
    <mergeCell ref="AG9:AL9"/>
    <mergeCell ref="AM9:AR9"/>
    <mergeCell ref="AS9:AX9"/>
    <mergeCell ref="AY9:BD9"/>
    <mergeCell ref="AY10:BD10"/>
    <mergeCell ref="B11:C11"/>
    <mergeCell ref="D11:E11"/>
    <mergeCell ref="H11:N11"/>
    <mergeCell ref="O11:T11"/>
    <mergeCell ref="U11:Z11"/>
    <mergeCell ref="AA11:AF11"/>
    <mergeCell ref="AG11:AL11"/>
    <mergeCell ref="AM11:AR11"/>
    <mergeCell ref="AS11:AX11"/>
    <mergeCell ref="AY11:BD11"/>
    <mergeCell ref="B10:C10"/>
    <mergeCell ref="D10:E10"/>
    <mergeCell ref="H10:N10"/>
    <mergeCell ref="O10:T10"/>
    <mergeCell ref="U10:Z10"/>
    <mergeCell ref="AA10:AF10"/>
    <mergeCell ref="AG10:AL10"/>
    <mergeCell ref="AM10:AR10"/>
    <mergeCell ref="AS10:AX10"/>
    <mergeCell ref="AY12:BD12"/>
    <mergeCell ref="B13:C13"/>
    <mergeCell ref="D13:E13"/>
    <mergeCell ref="H13:N13"/>
    <mergeCell ref="O13:T13"/>
    <mergeCell ref="U13:Z13"/>
    <mergeCell ref="AA13:AF13"/>
    <mergeCell ref="AG13:AL13"/>
    <mergeCell ref="AM13:AR13"/>
    <mergeCell ref="AS13:AX13"/>
    <mergeCell ref="AY13:BD13"/>
    <mergeCell ref="B12:C12"/>
    <mergeCell ref="D12:E12"/>
    <mergeCell ref="H12:N12"/>
    <mergeCell ref="O12:T12"/>
    <mergeCell ref="U12:Z12"/>
    <mergeCell ref="AA12:AF12"/>
    <mergeCell ref="AG12:AL12"/>
    <mergeCell ref="AM12:AR12"/>
    <mergeCell ref="AS12:AX12"/>
    <mergeCell ref="AY14:BD14"/>
    <mergeCell ref="B15:C15"/>
    <mergeCell ref="D15:E15"/>
    <mergeCell ref="H15:N15"/>
    <mergeCell ref="O15:T15"/>
    <mergeCell ref="U15:Z15"/>
    <mergeCell ref="AA16:AF16"/>
    <mergeCell ref="AG16:AL16"/>
    <mergeCell ref="AM16:AR16"/>
    <mergeCell ref="AS16:AX16"/>
    <mergeCell ref="AY16:BD16"/>
    <mergeCell ref="B14:C14"/>
    <mergeCell ref="D14:E14"/>
    <mergeCell ref="H14:N14"/>
    <mergeCell ref="O14:T14"/>
    <mergeCell ref="U14:Z14"/>
    <mergeCell ref="AA14:AF14"/>
    <mergeCell ref="AG14:AL14"/>
    <mergeCell ref="AM14:AR14"/>
    <mergeCell ref="AS14:AX14"/>
    <mergeCell ref="A19:BD19"/>
    <mergeCell ref="AA15:AF15"/>
    <mergeCell ref="AG15:AL15"/>
    <mergeCell ref="AM15:AR15"/>
    <mergeCell ref="AS15:AX15"/>
    <mergeCell ref="AY15:BD15"/>
    <mergeCell ref="B16:C16"/>
    <mergeCell ref="D16:E16"/>
    <mergeCell ref="H16:N16"/>
    <mergeCell ref="O16:T16"/>
    <mergeCell ref="U16:Z16"/>
    <mergeCell ref="T24:X24"/>
    <mergeCell ref="AT24:AX24"/>
    <mergeCell ref="T25:X25"/>
    <mergeCell ref="AT25:AX25"/>
    <mergeCell ref="D27:Y27"/>
    <mergeCell ref="AI27:AP27"/>
    <mergeCell ref="AQ27:AU27"/>
    <mergeCell ref="AV27:AY27"/>
    <mergeCell ref="T21:X21"/>
    <mergeCell ref="B22:S22"/>
    <mergeCell ref="T22:X22"/>
    <mergeCell ref="AD22:AS22"/>
    <mergeCell ref="AT22:AX22"/>
    <mergeCell ref="I23:S23"/>
    <mergeCell ref="T23:X23"/>
    <mergeCell ref="AT23:AX23"/>
    <mergeCell ref="AZ27:BD27"/>
    <mergeCell ref="D28:AK28"/>
    <mergeCell ref="C30:M31"/>
    <mergeCell ref="N30:W30"/>
    <mergeCell ref="X30:AG30"/>
    <mergeCell ref="AH30:AQ30"/>
    <mergeCell ref="AR30:BA37"/>
    <mergeCell ref="N31:R31"/>
    <mergeCell ref="S31:W31"/>
    <mergeCell ref="X31:AB31"/>
    <mergeCell ref="AC31:AG31"/>
    <mergeCell ref="AH31:AL31"/>
    <mergeCell ref="AM31:AQ31"/>
    <mergeCell ref="C32:M32"/>
    <mergeCell ref="N32:Q32"/>
    <mergeCell ref="S32:V32"/>
    <mergeCell ref="X32:AA32"/>
    <mergeCell ref="AC32:AF32"/>
    <mergeCell ref="AH32:AK32"/>
    <mergeCell ref="AM32:AP32"/>
    <mergeCell ref="AM33:AP33"/>
    <mergeCell ref="C34:M34"/>
    <mergeCell ref="S34:V34"/>
    <mergeCell ref="X34:AA34"/>
    <mergeCell ref="AC34:AF34"/>
    <mergeCell ref="AH34:AK34"/>
    <mergeCell ref="AM34:AP34"/>
    <mergeCell ref="C33:M33"/>
    <mergeCell ref="N33:R33"/>
    <mergeCell ref="S33:V33"/>
    <mergeCell ref="X33:AB33"/>
    <mergeCell ref="AC33:AF33"/>
    <mergeCell ref="AH33:AL33"/>
    <mergeCell ref="AM35:AP35"/>
    <mergeCell ref="C36:M36"/>
    <mergeCell ref="N36:V36"/>
    <mergeCell ref="X36:AF36"/>
    <mergeCell ref="AH36:AP36"/>
    <mergeCell ref="C37:M37"/>
    <mergeCell ref="N37:R37"/>
    <mergeCell ref="S37:V37"/>
    <mergeCell ref="X37:AB37"/>
    <mergeCell ref="AC37:AF37"/>
    <mergeCell ref="C35:M35"/>
    <mergeCell ref="N35:R35"/>
    <mergeCell ref="S35:V35"/>
    <mergeCell ref="X35:AB35"/>
    <mergeCell ref="AC35:AF35"/>
    <mergeCell ref="AH35:AL35"/>
    <mergeCell ref="BG46:BI46"/>
    <mergeCell ref="C39:M39"/>
    <mergeCell ref="N39:V39"/>
    <mergeCell ref="X39:AF39"/>
    <mergeCell ref="AH39:AP39"/>
    <mergeCell ref="AS39:AV39"/>
    <mergeCell ref="AW39:AZ39"/>
    <mergeCell ref="AH37:AL37"/>
    <mergeCell ref="AM37:AP37"/>
    <mergeCell ref="BG37:BI37"/>
    <mergeCell ref="C38:M38"/>
    <mergeCell ref="N38:V38"/>
    <mergeCell ref="X38:AF38"/>
    <mergeCell ref="AH38:AP38"/>
    <mergeCell ref="AR38:BA38"/>
    <mergeCell ref="T48:V48"/>
    <mergeCell ref="C49:N49"/>
    <mergeCell ref="O49:V50"/>
    <mergeCell ref="C50:I50"/>
    <mergeCell ref="J50:N50"/>
    <mergeCell ref="C51:I51"/>
    <mergeCell ref="J51:N51"/>
    <mergeCell ref="O51:V51"/>
    <mergeCell ref="BB40:BD40"/>
    <mergeCell ref="B41:BD42"/>
    <mergeCell ref="AK43:AL43"/>
    <mergeCell ref="AM43:AQ43"/>
    <mergeCell ref="AS43:AV43"/>
    <mergeCell ref="C54:I54"/>
    <mergeCell ref="J54:N54"/>
    <mergeCell ref="O54:V54"/>
    <mergeCell ref="C55:I55"/>
    <mergeCell ref="J55:N55"/>
    <mergeCell ref="O55:V55"/>
    <mergeCell ref="C52:I52"/>
    <mergeCell ref="J52:N52"/>
    <mergeCell ref="O52:V52"/>
    <mergeCell ref="C53:I53"/>
    <mergeCell ref="J53:N53"/>
    <mergeCell ref="O53:V53"/>
    <mergeCell ref="AN61:AP61"/>
    <mergeCell ref="C62:H63"/>
    <mergeCell ref="I62:R62"/>
    <mergeCell ref="S62:Z63"/>
    <mergeCell ref="AA62:AH63"/>
    <mergeCell ref="AI62:AP63"/>
    <mergeCell ref="I63:M63"/>
    <mergeCell ref="N63:R63"/>
    <mergeCell ref="C56:I56"/>
    <mergeCell ref="J56:N56"/>
    <mergeCell ref="O56:V56"/>
    <mergeCell ref="C57:I57"/>
    <mergeCell ref="J57:N57"/>
    <mergeCell ref="O57:V57"/>
    <mergeCell ref="AI65:AP65"/>
    <mergeCell ref="I66:M66"/>
    <mergeCell ref="N66:R66"/>
    <mergeCell ref="S66:Z66"/>
    <mergeCell ref="AA66:AH66"/>
    <mergeCell ref="AI66:AP66"/>
    <mergeCell ref="C64:H68"/>
    <mergeCell ref="I64:M64"/>
    <mergeCell ref="N64:R64"/>
    <mergeCell ref="S64:Z64"/>
    <mergeCell ref="AA64:AH64"/>
    <mergeCell ref="AI64:AP64"/>
    <mergeCell ref="I65:M65"/>
    <mergeCell ref="N65:R65"/>
    <mergeCell ref="S65:Z65"/>
    <mergeCell ref="AA65:AH65"/>
    <mergeCell ref="AA69:AH69"/>
    <mergeCell ref="AI69:AP69"/>
    <mergeCell ref="I70:M70"/>
    <mergeCell ref="N70:R70"/>
    <mergeCell ref="S70:Z70"/>
    <mergeCell ref="AA70:AH70"/>
    <mergeCell ref="I67:M67"/>
    <mergeCell ref="N67:R67"/>
    <mergeCell ref="S67:Z67"/>
    <mergeCell ref="AA67:AH67"/>
    <mergeCell ref="AI67:AP67"/>
    <mergeCell ref="I68:M68"/>
    <mergeCell ref="N68:R68"/>
    <mergeCell ref="S68:Z68"/>
    <mergeCell ref="AA68:AH68"/>
    <mergeCell ref="AI68:AP68"/>
    <mergeCell ref="AA72:AH72"/>
    <mergeCell ref="AI72:AP72"/>
    <mergeCell ref="I73:M73"/>
    <mergeCell ref="N73:R73"/>
    <mergeCell ref="S73:Z73"/>
    <mergeCell ref="AA73:AH73"/>
    <mergeCell ref="AI73:AP73"/>
    <mergeCell ref="AI70:AP70"/>
    <mergeCell ref="I71:M71"/>
    <mergeCell ref="N71:R71"/>
    <mergeCell ref="S71:Z71"/>
    <mergeCell ref="AA71:AH71"/>
    <mergeCell ref="AI71:AP71"/>
    <mergeCell ref="R79:T79"/>
    <mergeCell ref="C80:N80"/>
    <mergeCell ref="O80:T81"/>
    <mergeCell ref="C81:I81"/>
    <mergeCell ref="J81:N81"/>
    <mergeCell ref="C82:I82"/>
    <mergeCell ref="J82:N82"/>
    <mergeCell ref="O82:T82"/>
    <mergeCell ref="I72:M72"/>
    <mergeCell ref="N72:R72"/>
    <mergeCell ref="S72:Z72"/>
    <mergeCell ref="C69:H73"/>
    <mergeCell ref="I69:M69"/>
    <mergeCell ref="N69:R69"/>
    <mergeCell ref="S69:Z69"/>
    <mergeCell ref="C85:I85"/>
    <mergeCell ref="J85:N85"/>
    <mergeCell ref="O85:T85"/>
    <mergeCell ref="C83:I83"/>
    <mergeCell ref="J83:N83"/>
    <mergeCell ref="O83:T83"/>
    <mergeCell ref="C84:I84"/>
    <mergeCell ref="J84:N84"/>
    <mergeCell ref="O84:T84"/>
  </mergeCells>
  <phoneticPr fontId="1"/>
  <dataValidations disablePrompts="1" count="5">
    <dataValidation allowBlank="1" showInputMessage="1" showErrorMessage="1" error="整数を入力してください。_x000a_マイナスの場合は、0を入力してください。" sqref="AG9:BD16"/>
    <dataValidation type="list" allowBlank="1" showInputMessage="1" showErrorMessage="1" error="加入期間を選択してください。" sqref="B4:B5 L6:O6">
      <formula1>$CA$6:$CA$21</formula1>
    </dataValidation>
    <dataValidation type="whole" allowBlank="1" showInputMessage="1" showErrorMessage="1" error="整数を入力してください。_x000a_マイナスの場合は、0を入力してください。" sqref="BA22:BC26 BB29:BC29 AK29:AQ29 O9:Z16">
      <formula1>0</formula1>
      <formula2>99999999</formula2>
    </dataValidation>
    <dataValidation type="list" allowBlank="1" showInputMessage="1" showErrorMessage="1" error="年齢区分を選択してください。" sqref="H9:N16">
      <formula1>$BZ$1:$BZ$6</formula1>
    </dataValidation>
    <dataValidation type="whole" allowBlank="1" showInputMessage="1" showErrorMessage="1" error="整数を入力してください。_x000a_マイナスの場合は、0を入力してください。" sqref="AA9:AF16">
      <formula1>-9999999</formula1>
      <formula2>99999999</formula2>
    </dataValidation>
  </dataValidations>
  <pageMargins left="0.11811023622047245" right="0.11811023622047245" top="0.55118110236220474" bottom="0.15748031496062992" header="0.31496062992125984" footer="0.31496062992125984"/>
  <pageSetup paperSize="9" scale="74" orientation="landscape" r:id="rId1"/>
  <headerFooter>
    <oddHeader>&amp;R&amp;"Meiryo UI,標準"&amp;10&amp;D</oddHeader>
  </headerFooter>
  <rowBreaks count="2" manualBreakCount="2">
    <brk id="45" max="55" man="1"/>
    <brk id="8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169</vt:i4>
      </vt:variant>
    </vt:vector>
  </HeadingPairs>
  <TitlesOfParts>
    <vt:vector size="172" baseType="lpstr">
      <vt:lpstr>試算シート</vt:lpstr>
      <vt:lpstr>試算表(子育てあり)</vt:lpstr>
      <vt:lpstr>R7税率①(入力不可)</vt:lpstr>
      <vt:lpstr>'R7税率①(入力不可)'!AGE_0</vt:lpstr>
      <vt:lpstr>'試算表(子育てあり)'!AGE_0</vt:lpstr>
      <vt:lpstr>'R7税率①(入力不可)'!AGE_1</vt:lpstr>
      <vt:lpstr>'試算表(子育てあり)'!AGE_1</vt:lpstr>
      <vt:lpstr>'R7税率①(入力不可)'!AGE_2</vt:lpstr>
      <vt:lpstr>'試算表(子育てあり)'!AGE_2</vt:lpstr>
      <vt:lpstr>'R7税率①(入力不可)'!AGE_3</vt:lpstr>
      <vt:lpstr>'試算表(子育てあり)'!AGE_3</vt:lpstr>
      <vt:lpstr>'R7税率①(入力不可)'!GND</vt:lpstr>
      <vt:lpstr>'試算表(子育てあり)'!GND</vt:lpstr>
      <vt:lpstr>'R7税率①(入力不可)'!IR_BYO</vt:lpstr>
      <vt:lpstr>'試算表(子育てあり)'!IR_BYO</vt:lpstr>
      <vt:lpstr>'R7税率①(入力不可)'!IR_GND</vt:lpstr>
      <vt:lpstr>'試算表(子育てあり)'!IR_GND</vt:lpstr>
      <vt:lpstr>'R7税率①(入力不可)'!IR_KIN</vt:lpstr>
      <vt:lpstr>'試算表(子育てあり)'!IR_KIN</vt:lpstr>
      <vt:lpstr>'R7税率①(入力不可)'!IR_SYT</vt:lpstr>
      <vt:lpstr>'試算表(子育てあり)'!IR_SYT</vt:lpstr>
      <vt:lpstr>'R7税率①(入力不可)'!KANYU</vt:lpstr>
      <vt:lpstr>'試算表(子育てあり)'!KANYU</vt:lpstr>
      <vt:lpstr>'R7税率①(入力不可)'!KG_BYO</vt:lpstr>
      <vt:lpstr>'試算表(子育てあり)'!KG_BYO</vt:lpstr>
      <vt:lpstr>'R7税率①(入力不可)'!KG_GND</vt:lpstr>
      <vt:lpstr>'試算表(子育てあり)'!KG_GND</vt:lpstr>
      <vt:lpstr>'R7税率①(入力不可)'!KG_KIN</vt:lpstr>
      <vt:lpstr>'試算表(子育てあり)'!KG_KIN</vt:lpstr>
      <vt:lpstr>'R7税率①(入力不可)'!KG_SAN</vt:lpstr>
      <vt:lpstr>'試算表(子育てあり)'!KG_SAN</vt:lpstr>
      <vt:lpstr>'R7税率①(入力不可)'!KG_SYT</vt:lpstr>
      <vt:lpstr>'試算表(子育てあり)'!KG_SYT</vt:lpstr>
      <vt:lpstr>'R7税率①(入力不可)'!KGN</vt:lpstr>
      <vt:lpstr>'試算表(子育てあり)'!KGN</vt:lpstr>
      <vt:lpstr>'R7税率①(入力不可)'!KISO_0</vt:lpstr>
      <vt:lpstr>'試算表(子育てあり)'!KISO_0</vt:lpstr>
      <vt:lpstr>'R7税率①(入力不可)'!KISO_1</vt:lpstr>
      <vt:lpstr>'試算表(子育てあり)'!KISO_1</vt:lpstr>
      <vt:lpstr>'R7税率①(入力不可)'!KISO_2</vt:lpstr>
      <vt:lpstr>'試算表(子育てあり)'!KISO_2</vt:lpstr>
      <vt:lpstr>'R7税率①(入力不可)'!KISO_3</vt:lpstr>
      <vt:lpstr>'試算表(子育てあり)'!KISO_3</vt:lpstr>
      <vt:lpstr>'R7税率①(入力不可)'!KJ_0</vt:lpstr>
      <vt:lpstr>'試算表(子育てあり)'!KJ_0</vt:lpstr>
      <vt:lpstr>'R7税率①(入力不可)'!KJ_1</vt:lpstr>
      <vt:lpstr>'試算表(子育てあり)'!KJ_1</vt:lpstr>
      <vt:lpstr>'R7税率①(入力不可)'!KJ_10</vt:lpstr>
      <vt:lpstr>'試算表(子育てあり)'!KJ_10</vt:lpstr>
      <vt:lpstr>'R7税率①(入力不可)'!KJ_2</vt:lpstr>
      <vt:lpstr>'試算表(子育てあり)'!KJ_2</vt:lpstr>
      <vt:lpstr>'R7税率①(入力不可)'!KJ_3</vt:lpstr>
      <vt:lpstr>'試算表(子育てあり)'!KJ_3</vt:lpstr>
      <vt:lpstr>'R7税率①(入力不可)'!KJ_4</vt:lpstr>
      <vt:lpstr>'試算表(子育てあり)'!KJ_4</vt:lpstr>
      <vt:lpstr>'R7税率①(入力不可)'!KJ_5</vt:lpstr>
      <vt:lpstr>'試算表(子育てあり)'!KJ_5</vt:lpstr>
      <vt:lpstr>'R7税率①(入力不可)'!KJ_6</vt:lpstr>
      <vt:lpstr>'試算表(子育てあり)'!KJ_6</vt:lpstr>
      <vt:lpstr>'R7税率①(入力不可)'!KJ_7</vt:lpstr>
      <vt:lpstr>'試算表(子育てあり)'!KJ_7</vt:lpstr>
      <vt:lpstr>'R7税率①(入力不可)'!KJ_8</vt:lpstr>
      <vt:lpstr>'試算表(子育てあり)'!KJ_8</vt:lpstr>
      <vt:lpstr>'R7税率①(入力不可)'!KJ_9</vt:lpstr>
      <vt:lpstr>'試算表(子育てあり)'!KJ_9</vt:lpstr>
      <vt:lpstr>'R7税率①(入力不可)'!KR_6</vt:lpstr>
      <vt:lpstr>'試算表(子育てあり)'!KR_6</vt:lpstr>
      <vt:lpstr>'R7税率①(入力不可)'!KR_7</vt:lpstr>
      <vt:lpstr>'試算表(子育てあり)'!KR_7</vt:lpstr>
      <vt:lpstr>'R7税率①(入力不可)'!KR_8</vt:lpstr>
      <vt:lpstr>'試算表(子育てあり)'!KR_8</vt:lpstr>
      <vt:lpstr>'R7税率①(入力不可)'!KR_9</vt:lpstr>
      <vt:lpstr>'試算表(子育てあり)'!KR_9</vt:lpstr>
      <vt:lpstr>'R7税率①(入力不可)'!KS</vt:lpstr>
      <vt:lpstr>'試算表(子育てあり)'!KS</vt:lpstr>
      <vt:lpstr>'R7税率①(入力不可)'!KS_0</vt:lpstr>
      <vt:lpstr>'試算表(子育てあり)'!KS_0</vt:lpstr>
      <vt:lpstr>'R7税率①(入力不可)'!KS_1</vt:lpstr>
      <vt:lpstr>'試算表(子育てあり)'!KS_1</vt:lpstr>
      <vt:lpstr>'R7税率①(入力不可)'!KS_10</vt:lpstr>
      <vt:lpstr>'試算表(子育てあり)'!KS_10</vt:lpstr>
      <vt:lpstr>'R7税率①(入力不可)'!KS_2</vt:lpstr>
      <vt:lpstr>'試算表(子育てあり)'!KS_2</vt:lpstr>
      <vt:lpstr>'R7税率①(入力不可)'!KS_3</vt:lpstr>
      <vt:lpstr>'試算表(子育てあり)'!KS_3</vt:lpstr>
      <vt:lpstr>'R7税率①(入力不可)'!KS_4</vt:lpstr>
      <vt:lpstr>'試算表(子育てあり)'!KS_4</vt:lpstr>
      <vt:lpstr>'R7税率①(入力不可)'!KS_5</vt:lpstr>
      <vt:lpstr>'試算表(子育てあり)'!KS_5</vt:lpstr>
      <vt:lpstr>'R7税率①(入力不可)'!KS_6</vt:lpstr>
      <vt:lpstr>'試算表(子育てあり)'!KS_6</vt:lpstr>
      <vt:lpstr>'R7税率①(入力不可)'!KS_7</vt:lpstr>
      <vt:lpstr>'試算表(子育てあり)'!KS_7</vt:lpstr>
      <vt:lpstr>'R7税率①(入力不可)'!KS_8</vt:lpstr>
      <vt:lpstr>'試算表(子育てあり)'!KS_8</vt:lpstr>
      <vt:lpstr>'R7税率①(入力不可)'!KS_9</vt:lpstr>
      <vt:lpstr>'試算表(子育てあり)'!KS_9</vt:lpstr>
      <vt:lpstr>'R7税率①(入力不可)'!KS_KIN</vt:lpstr>
      <vt:lpstr>'試算表(子育てあり)'!KS_KIN</vt:lpstr>
      <vt:lpstr>'R7税率①(入力不可)'!KS_KJ_0</vt:lpstr>
      <vt:lpstr>'試算表(子育てあり)'!KS_KJ_0</vt:lpstr>
      <vt:lpstr>'R7税率①(入力不可)'!KS_KJ_1</vt:lpstr>
      <vt:lpstr>'試算表(子育てあり)'!KS_KJ_1</vt:lpstr>
      <vt:lpstr>'R7税率①(入力不可)'!KS_KJ_2</vt:lpstr>
      <vt:lpstr>'試算表(子育てあり)'!KS_KJ_2</vt:lpstr>
      <vt:lpstr>'R7税率①(入力不可)'!KS_KJ_3</vt:lpstr>
      <vt:lpstr>'試算表(子育てあり)'!KS_KJ_3</vt:lpstr>
      <vt:lpstr>'R7税率①(入力不可)'!NK_64_0</vt:lpstr>
      <vt:lpstr>'試算表(子育てあり)'!NK_64_0</vt:lpstr>
      <vt:lpstr>'R7税率①(入力不可)'!NK_64_1</vt:lpstr>
      <vt:lpstr>'試算表(子育てあり)'!NK_64_1</vt:lpstr>
      <vt:lpstr>'R7税率①(入力不可)'!NK_64_2</vt:lpstr>
      <vt:lpstr>'試算表(子育てあり)'!NK_64_2</vt:lpstr>
      <vt:lpstr>'R7税率①(入力不可)'!NK_64_3</vt:lpstr>
      <vt:lpstr>'試算表(子育てあり)'!NK_64_3</vt:lpstr>
      <vt:lpstr>'R7税率①(入力不可)'!NK_64_4</vt:lpstr>
      <vt:lpstr>'試算表(子育てあり)'!NK_64_4</vt:lpstr>
      <vt:lpstr>'R7税率①(入力不可)'!NK_65_0</vt:lpstr>
      <vt:lpstr>'試算表(子育てあり)'!NK_65_0</vt:lpstr>
      <vt:lpstr>'R7税率①(入力不可)'!NK_65_1</vt:lpstr>
      <vt:lpstr>'試算表(子育てあり)'!NK_65_1</vt:lpstr>
      <vt:lpstr>'R7税率①(入力不可)'!NK_65_2</vt:lpstr>
      <vt:lpstr>'試算表(子育てあり)'!NK_65_2</vt:lpstr>
      <vt:lpstr>'R7税率①(入力不可)'!NK_65_3</vt:lpstr>
      <vt:lpstr>'試算表(子育てあり)'!NK_65_3</vt:lpstr>
      <vt:lpstr>'R7税率①(入力不可)'!NK_65_4</vt:lpstr>
      <vt:lpstr>'試算表(子育てあり)'!NK_65_4</vt:lpstr>
      <vt:lpstr>'R7税率①(入力不可)'!NR_64_1</vt:lpstr>
      <vt:lpstr>'試算表(子育てあり)'!NR_64_1</vt:lpstr>
      <vt:lpstr>'R7税率①(入力不可)'!NR_64_2</vt:lpstr>
      <vt:lpstr>'試算表(子育てあり)'!NR_64_2</vt:lpstr>
      <vt:lpstr>'R7税率①(入力不可)'!NR_64_3</vt:lpstr>
      <vt:lpstr>'試算表(子育てあり)'!NR_64_3</vt:lpstr>
      <vt:lpstr>'R7税率①(入力不可)'!NR_65_1</vt:lpstr>
      <vt:lpstr>'試算表(子育てあり)'!NR_65_1</vt:lpstr>
      <vt:lpstr>'R7税率①(入力不可)'!NR_65_2</vt:lpstr>
      <vt:lpstr>'試算表(子育てあり)'!NR_65_2</vt:lpstr>
      <vt:lpstr>'R7税率①(入力不可)'!NR_65_3</vt:lpstr>
      <vt:lpstr>'試算表(子育てあり)'!NR_65_3</vt:lpstr>
      <vt:lpstr>'R7税率①(入力不可)'!NS_64_0</vt:lpstr>
      <vt:lpstr>'試算表(子育てあり)'!NS_64_0</vt:lpstr>
      <vt:lpstr>'R7税率①(入力不可)'!NS_64_1</vt:lpstr>
      <vt:lpstr>'試算表(子育てあり)'!NS_64_1</vt:lpstr>
      <vt:lpstr>'R7税率①(入力不可)'!NS_64_2</vt:lpstr>
      <vt:lpstr>'試算表(子育てあり)'!NS_64_2</vt:lpstr>
      <vt:lpstr>'R7税率①(入力不可)'!NS_64_3</vt:lpstr>
      <vt:lpstr>'試算表(子育てあり)'!NS_64_3</vt:lpstr>
      <vt:lpstr>'R7税率①(入力不可)'!NS_64_4</vt:lpstr>
      <vt:lpstr>'試算表(子育てあり)'!NS_64_4</vt:lpstr>
      <vt:lpstr>'R7税率①(入力不可)'!NS_65_0</vt:lpstr>
      <vt:lpstr>'試算表(子育てあり)'!NS_65_0</vt:lpstr>
      <vt:lpstr>'R7税率①(入力不可)'!NS_65_1</vt:lpstr>
      <vt:lpstr>'試算表(子育てあり)'!NS_65_1</vt:lpstr>
      <vt:lpstr>'R7税率①(入力不可)'!NS_65_2</vt:lpstr>
      <vt:lpstr>'試算表(子育てあり)'!NS_65_2</vt:lpstr>
      <vt:lpstr>'R7税率①(入力不可)'!NS_65_3</vt:lpstr>
      <vt:lpstr>'試算表(子育てあり)'!NS_65_3</vt:lpstr>
      <vt:lpstr>'R7税率①(入力不可)'!NS_65_4</vt:lpstr>
      <vt:lpstr>'試算表(子育てあり)'!NS_65_4</vt:lpstr>
      <vt:lpstr>'R7税率①(入力不可)'!Print_Area</vt:lpstr>
      <vt:lpstr>試算シート!Print_Area</vt:lpstr>
      <vt:lpstr>'試算表(子育てあり)'!Print_Area</vt:lpstr>
      <vt:lpstr>'R7税率①(入力不可)'!SI_BYO</vt:lpstr>
      <vt:lpstr>'試算表(子育てあり)'!SI_BYO</vt:lpstr>
      <vt:lpstr>'R7税率①(入力不可)'!SI_GND</vt:lpstr>
      <vt:lpstr>'試算表(子育てあり)'!SI_GND</vt:lpstr>
      <vt:lpstr>'R7税率①(入力不可)'!SI_KIN</vt:lpstr>
      <vt:lpstr>'試算表(子育てあり)'!SI_KIN</vt:lpstr>
      <vt:lpstr>'R7税率①(入力不可)'!SI_SAN</vt:lpstr>
      <vt:lpstr>'試算表(子育てあり)'!SI_SAN</vt:lpstr>
      <vt:lpstr>'R7税率①(入力不可)'!SI_SYT</vt:lpstr>
      <vt:lpstr>'試算表(子育てあり)'!SI_SYT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池邊 柳菜</cp:lastModifiedBy>
  <cp:lastPrinted>2024-06-12T23:51:42Z</cp:lastPrinted>
  <dcterms:created xsi:type="dcterms:W3CDTF">2021-01-16T06:37:00Z</dcterms:created>
  <dcterms:modified xsi:type="dcterms:W3CDTF">2026-03-24T04:49:10Z</dcterms:modified>
</cp:coreProperties>
</file>